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Height="17700"/>
  </bookViews>
  <sheets>
    <sheet name="7-11 лет (1-20 день)" sheetId="28" r:id="rId1"/>
    <sheet name="12-18 лет  (1-20 день)" sheetId="19" r:id="rId2"/>
    <sheet name="Пищевая ценность БЖУ" sheetId="18" r:id="rId3"/>
    <sheet name="ПЦ БЖУ" sheetId="21" r:id="rId4"/>
    <sheet name="Лист3" sheetId="22" r:id="rId5"/>
    <sheet name="Лист1" sheetId="26" r:id="rId6"/>
    <sheet name="Лист2" sheetId="27" r:id="rId7"/>
  </sheets>
  <definedNames>
    <definedName name="_xlnm._FilterDatabase" localSheetId="0" hidden="1">'7-11 лет (1-20 день)'!$A$1:$O$267</definedName>
    <definedName name="__xlnm._FilterDatabase" localSheetId="1">#REF!</definedName>
    <definedName name="__xlnm._FilterDatabase" localSheetId="0">#REF!</definedName>
    <definedName name="__xlnm._FilterDatabase">#REF!</definedName>
    <definedName name="__xlnm.Print_Area" localSheetId="1">#REF!</definedName>
    <definedName name="__xlnm.Print_Area" localSheetId="0">#REF!</definedName>
    <definedName name="__xlnm.Print_Area">#REF!</definedName>
    <definedName name="__xlnm.Print_Area_1" localSheetId="1">#REF!</definedName>
    <definedName name="__xlnm.Print_Area_1" localSheetId="0">#REF!</definedName>
    <definedName name="__xlnm.Print_Area_1">#REF!</definedName>
    <definedName name="__xlnm.Print_Area_12" localSheetId="1">#REF!</definedName>
    <definedName name="__xlnm.Print_Area_12" localSheetId="0">#REF!</definedName>
    <definedName name="__xlnm.Print_Area_12">#REF!</definedName>
    <definedName name="__xlnm.Print_Area_13" localSheetId="1">#REF!</definedName>
    <definedName name="__xlnm.Print_Area_13" localSheetId="0">#REF!</definedName>
    <definedName name="__xlnm.Print_Area_13">#REF!</definedName>
    <definedName name="__xlnm.Print_Area_14" localSheetId="1">#REF!</definedName>
    <definedName name="__xlnm.Print_Area_14" localSheetId="0">#REF!</definedName>
    <definedName name="__xlnm.Print_Area_14">#REF!</definedName>
    <definedName name="__xlnm.Print_Area_2" localSheetId="1">#REF!</definedName>
    <definedName name="__xlnm.Print_Area_2" localSheetId="0">#REF!</definedName>
    <definedName name="__xlnm.Print_Area_2">#REF!</definedName>
    <definedName name="__xlnm.Print_Area_5" localSheetId="1">#REF!</definedName>
    <definedName name="__xlnm.Print_Area_5" localSheetId="0">#REF!</definedName>
    <definedName name="__xlnm.Print_Area_5">#REF!</definedName>
    <definedName name="_xlnm._FilterDatabase" localSheetId="1" hidden="1">'12-18 лет  (1-20 день)'!$A$1:$O$245</definedName>
    <definedName name="закуски" localSheetId="1">#REF!</definedName>
    <definedName name="закуски" localSheetId="0">#REF!</definedName>
    <definedName name="закуски">#REF!</definedName>
    <definedName name="_xlnm.Print_Area" localSheetId="1">'12-18 лет  (1-20 день)'!$A$1:$O$497</definedName>
    <definedName name="_xlnm.Print_Area" localSheetId="0">'7-11 лет (1-20 день)'!$A$1:$O$501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<sst xmlns="http://schemas.openxmlformats.org/spreadsheetml/2006/main" count="2248" uniqueCount="344">
  <si>
    <t>Меню: 1 день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</si>
  <si>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</si>
  <si>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</si>
  <si>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</si>
  <si>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</si>
  <si>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</si>
  <si>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</si>
  <si>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</si>
  <si>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</si>
  <si>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</si>
  <si>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</si>
  <si>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</si>
  <si>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</si>
  <si>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</si>
  <si>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</si>
  <si>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</si>
  <si>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</si>
  <si>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</si>
  <si>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</si>
  <si>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</si>
  <si>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</si>
  <si>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ТТК № 635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</si>
  <si>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</si>
  <si>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</si>
  <si>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</si>
  <si>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</si>
  <si>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</si>
  <si>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</si>
  <si>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</si>
  <si>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ИТОГО В ЗАВТРАК</t>
  </si>
  <si>
    <t>ОБЕД</t>
  </si>
  <si>
    <t>4 УРЦП, Пермь 2013</t>
  </si>
  <si>
    <t xml:space="preserve">Салат из белокочанной капусты с морковью  </t>
  </si>
  <si>
    <t>ТТК № 137/1</t>
  </si>
  <si>
    <t xml:space="preserve">Суп с макаронными изделиями </t>
  </si>
  <si>
    <t>ТТК № 4/1</t>
  </si>
  <si>
    <t>Плов из свинины</t>
  </si>
  <si>
    <t>512 УРЦП, Пермь 2013</t>
  </si>
  <si>
    <t>Компот из плодов или ягод сушеных (изюм)</t>
  </si>
  <si>
    <t>ИТОГО В ОБЕД</t>
  </si>
  <si>
    <t xml:space="preserve">ПОЛДНИК </t>
  </si>
  <si>
    <t>516 УРЦП, Пермь 2013</t>
  </si>
  <si>
    <t>Кефир</t>
  </si>
  <si>
    <t>577 УРЦП, Пермь 2013</t>
  </si>
  <si>
    <t>Творожники песочные</t>
  </si>
  <si>
    <t xml:space="preserve">ИТОГО В ПОЛДНИК </t>
  </si>
  <si>
    <t xml:space="preserve">ВСЕГО ЗА 1-Й ДЕНЬ с полдником </t>
  </si>
  <si>
    <t>ВСЕГО ЗА 1-Й ДЕНЬ</t>
  </si>
  <si>
    <t>Меню: 2 день</t>
  </si>
  <si>
    <t>ТТК № 654</t>
  </si>
  <si>
    <t>Каша ячневая молочная</t>
  </si>
  <si>
    <t>ТТК № 188</t>
  </si>
  <si>
    <t>Бутерброд с маслом  и джемом</t>
  </si>
  <si>
    <t>112 УРЦП, Пермь 2013</t>
  </si>
  <si>
    <t>Плоды свежие (апельсин)</t>
  </si>
  <si>
    <t>499 УРЦП, Пермь 2013</t>
  </si>
  <si>
    <t>Какао с молоком сгущенным</t>
  </si>
  <si>
    <t>75 УРЦП, Пермь 2013</t>
  </si>
  <si>
    <t>Салат картофельный с солеными огурцами и зеленым горошком</t>
  </si>
  <si>
    <t>ТТК № 210/2</t>
  </si>
  <si>
    <t xml:space="preserve">Свекольник </t>
  </si>
  <si>
    <t>ТТК №  275</t>
  </si>
  <si>
    <t>Гуляш из индейки</t>
  </si>
  <si>
    <t>ТТК № 216/1</t>
  </si>
  <si>
    <t>Каша гречневая рассыпчатая</t>
  </si>
  <si>
    <t>109 УРЦП, Пермь 2013</t>
  </si>
  <si>
    <t>Хлеб ржаной</t>
  </si>
  <si>
    <t>ТТК №180</t>
  </si>
  <si>
    <t>Компот из смеси ягод</t>
  </si>
  <si>
    <t>Простокваша</t>
  </si>
  <si>
    <t>543 УРЦП, Пермь 2013</t>
  </si>
  <si>
    <t>Пирожок печеный с капустой</t>
  </si>
  <si>
    <t xml:space="preserve">ВСЕГО ЗА 2-Й ДЕНЬ с полдником </t>
  </si>
  <si>
    <t>ВСЕГО ЗА 2-Й ДЕНЬ</t>
  </si>
  <si>
    <t>Меню: 3 день</t>
  </si>
  <si>
    <t>ТТК № 162</t>
  </si>
  <si>
    <t>Запеканка из творога с соусом шоколадным</t>
  </si>
  <si>
    <t>Плоды свежие (груша)</t>
  </si>
  <si>
    <t>501 УРЦП, Пермь 2013</t>
  </si>
  <si>
    <t>Кофейный напиток с молоком</t>
  </si>
  <si>
    <t>6.7.3скур</t>
  </si>
  <si>
    <t xml:space="preserve">Огурцы соленые </t>
  </si>
  <si>
    <t>ТТК № 258/2</t>
  </si>
  <si>
    <t xml:space="preserve">Суп гороховый </t>
  </si>
  <si>
    <t>ТТК №11</t>
  </si>
  <si>
    <t>Котлета рыбная (тресковых пород), соус сметанный</t>
  </si>
  <si>
    <t>ТТК № 223</t>
  </si>
  <si>
    <t>Картофельное пюре</t>
  </si>
  <si>
    <t>Компот из плодов или ягод сушёных (курага)</t>
  </si>
  <si>
    <t>Ряженка</t>
  </si>
  <si>
    <t>573 УРЦП, Пермь 2013</t>
  </si>
  <si>
    <t>Гребешок из дрож.теста</t>
  </si>
  <si>
    <t xml:space="preserve">ВСЕГО ЗА 3-Й ДЕНЬ с полдником </t>
  </si>
  <si>
    <t>ВСЕГО ЗА 3-Й ДЕНЬ</t>
  </si>
  <si>
    <t>Меню: 4 день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</si>
  <si>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</si>
  <si>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</si>
  <si>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</si>
  <si>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</si>
  <si>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(мандарин)</t>
  </si>
  <si>
    <t>494 УРЦП, Пермь 2013</t>
  </si>
  <si>
    <t>Чай с лимоном</t>
  </si>
  <si>
    <t>ТТК № 646/1</t>
  </si>
  <si>
    <t xml:space="preserve">Рассольник </t>
  </si>
  <si>
    <t>ТТК №20/1</t>
  </si>
  <si>
    <t xml:space="preserve">Жаркое по-домашнему </t>
  </si>
  <si>
    <t>518 УРЦП, Пермь 2013</t>
  </si>
  <si>
    <t>Сок фруктовый</t>
  </si>
  <si>
    <t xml:space="preserve"> 4.1.48скур</t>
  </si>
  <si>
    <t xml:space="preserve">Йогурт фруктово-ягодный </t>
  </si>
  <si>
    <t>540 УРЦП, Пермь 2013</t>
  </si>
  <si>
    <t xml:space="preserve">Ватрушка с повидлом </t>
  </si>
  <si>
    <t xml:space="preserve">ВСЕГО ЗА 4-Й ДЕНЬ с полдником </t>
  </si>
  <si>
    <t>ВСЕГО ЗА 4-Й ДЕНЬ</t>
  </si>
  <si>
    <t>Меню: 5 день</t>
  </si>
  <si>
    <t>ТТК №187/1</t>
  </si>
  <si>
    <t>Оладьи с молоком сгущенным</t>
  </si>
  <si>
    <t>Плоды свежие (яблоко)</t>
  </si>
  <si>
    <t>10.3.7скур</t>
  </si>
  <si>
    <t>Икра кабачковая</t>
  </si>
  <si>
    <t>ТТК № 169</t>
  </si>
  <si>
    <t>Куриный бульон с яйцом и гренками</t>
  </si>
  <si>
    <t>ТТК №9</t>
  </si>
  <si>
    <t>Тефтели мясные в соусе сметанно-томатном</t>
  </si>
  <si>
    <t>Компот из плодов или ягод сушеных (чернослив)</t>
  </si>
  <si>
    <t>Ацидофилин</t>
  </si>
  <si>
    <t>53 СРКМВКИ, Мурманск 1988.</t>
  </si>
  <si>
    <t>Булочка чайная с творогом</t>
  </si>
  <si>
    <t xml:space="preserve">ВСЕГО ЗА 5-Й ДЕНЬ с полдником </t>
  </si>
  <si>
    <t>ВСЕГО ЗА 5-Й ДЕНЬ</t>
  </si>
  <si>
    <t>Меню: 6 день</t>
  </si>
  <si>
    <t>ТТК № 213/1</t>
  </si>
  <si>
    <t>Каша  геркулесовая  молочная</t>
  </si>
  <si>
    <t>24.15</t>
  </si>
  <si>
    <t>ТТК № 372</t>
  </si>
  <si>
    <t>Бутерброд с  джемом</t>
  </si>
  <si>
    <t>496 УРЦП, Пермь 2013</t>
  </si>
  <si>
    <t>Какао с молоком</t>
  </si>
  <si>
    <t>32 УРЦП, Пермь 2013</t>
  </si>
  <si>
    <t>Салат из свеклы с сыром</t>
  </si>
  <si>
    <t>ТТК № 250/2</t>
  </si>
  <si>
    <t xml:space="preserve">Щи из свежей капусты </t>
  </si>
  <si>
    <t>ТТК № 622</t>
  </si>
  <si>
    <t>Гуляш из цыпленка</t>
  </si>
  <si>
    <t>414 УРЦП, Пермь 2013</t>
  </si>
  <si>
    <t xml:space="preserve">Рис отварной </t>
  </si>
  <si>
    <t>ТТК №  367</t>
  </si>
  <si>
    <t>Компот из красной смородины замороженной</t>
  </si>
  <si>
    <t>Рожок песочный с маком</t>
  </si>
  <si>
    <t xml:space="preserve">ВСЕГО ЗА 6-Й ДЕНЬс полдником </t>
  </si>
  <si>
    <t>ВСЕГО ЗА 6-Й ДЕНЬ</t>
  </si>
  <si>
    <t>Меню: 7 день</t>
  </si>
  <si>
    <t>ТТК № 235/1</t>
  </si>
  <si>
    <t>Пудинг творожный запечённый с йогуртом</t>
  </si>
  <si>
    <t>Плоды свежие (банан)</t>
  </si>
  <si>
    <t>ТТК № 256/1</t>
  </si>
  <si>
    <t>Суп с фрикадельками</t>
  </si>
  <si>
    <t>ТТК № 300/1</t>
  </si>
  <si>
    <t>Шницель "По-Мурмански" с соусом сметанным с томатом</t>
  </si>
  <si>
    <t>ТТК № 640/1</t>
  </si>
  <si>
    <t xml:space="preserve">Макаронные изделия отварные </t>
  </si>
  <si>
    <t>ТТК № 266</t>
  </si>
  <si>
    <t>Компот из брусники и яблок</t>
  </si>
  <si>
    <t>Пирожок печеный с картофелем</t>
  </si>
  <si>
    <t xml:space="preserve">ВСЕГО ЗА 7-Й ДЕНЬ с полдником </t>
  </si>
  <si>
    <t>ВСЕГО ЗА 7-Й ДЕНЬ</t>
  </si>
  <si>
    <t>Меню: 8 день</t>
  </si>
  <si>
    <t>Плоды свежие (киви)</t>
  </si>
  <si>
    <t>ТТК № 29</t>
  </si>
  <si>
    <t>Рыба отварная (тресковых пород),соус польский</t>
  </si>
  <si>
    <t>519 УРЦП, Пермь 2013</t>
  </si>
  <si>
    <t>Напиток из шиповника</t>
  </si>
  <si>
    <t>565 УРЦП, Пермь 2013</t>
  </si>
  <si>
    <t>Булочка Дорожная</t>
  </si>
  <si>
    <t xml:space="preserve">ВСЕГО ЗА 8-Й ДЕНЬ с полдником </t>
  </si>
  <si>
    <t>ВСЕГО ЗА 8-Й ДЕНЬ</t>
  </si>
  <si>
    <t>Меню:  9 день</t>
  </si>
  <si>
    <t>ТТК №158</t>
  </si>
  <si>
    <t>Макаронные изделия отварные с сыром</t>
  </si>
  <si>
    <t>ТТК № 371</t>
  </si>
  <si>
    <t>Бутерброд с маслом</t>
  </si>
  <si>
    <t>10.1.3Скур</t>
  </si>
  <si>
    <t>Кукуруза консервированная</t>
  </si>
  <si>
    <t>ТТК № 656/1</t>
  </si>
  <si>
    <t xml:space="preserve">Борщ  </t>
  </si>
  <si>
    <t>ТТК № 592</t>
  </si>
  <si>
    <t xml:space="preserve">Картофельная запеканка с мясом </t>
  </si>
  <si>
    <t>Пирожок печеный с рисом и яйцом</t>
  </si>
  <si>
    <t xml:space="preserve">ВСЕГО ЗА 9-Й ДЕНЬ с полдником </t>
  </si>
  <si>
    <t>ВСЕГО ЗА 9-Й ДЕНЬ</t>
  </si>
  <si>
    <t>Меню: 10 день</t>
  </si>
  <si>
    <t>ТТК № 203</t>
  </si>
  <si>
    <t>Бутерброд с сыром и маслом</t>
  </si>
  <si>
    <t>ТТК № 273/1</t>
  </si>
  <si>
    <t>Каша рисовая молочная</t>
  </si>
  <si>
    <t>ТТК №10/412шк/ Новосиб</t>
  </si>
  <si>
    <t>Котлета куриная, соус сметанный</t>
  </si>
  <si>
    <t>ТТК № 229/1</t>
  </si>
  <si>
    <t xml:space="preserve">Каша гречневая рассыпчатая </t>
  </si>
  <si>
    <t>446, Сборник шк. 2007 год</t>
  </si>
  <si>
    <t>Кекс "Столичный"</t>
  </si>
  <si>
    <t xml:space="preserve">ВСЕГО ЗА 10-Й ДЕНЬ с полдником </t>
  </si>
  <si>
    <t>ВСЕГО ЗА 10-Й ДЕНЬ</t>
  </si>
  <si>
    <t>Меню: 11 день</t>
  </si>
  <si>
    <t xml:space="preserve">ВСЕГО ЗА 11-Й ДЕНЬ с полдником </t>
  </si>
  <si>
    <t>ВСЕГО ЗА 11-Й ДЕНЬ</t>
  </si>
  <si>
    <t>Меню: 12 день</t>
  </si>
  <si>
    <t xml:space="preserve">ВСЕГО ЗА 12-Й ДЕНЬ с полдником </t>
  </si>
  <si>
    <t>ВСЕГО ЗА  12-Й ДЕНЬ</t>
  </si>
  <si>
    <t>Меню: 13 день</t>
  </si>
  <si>
    <t xml:space="preserve">ВСЕГО ЗА 13-Й ДЕНЬ с полдником </t>
  </si>
  <si>
    <t>ВСЕГО ЗА  13-Й ДЕНЬ</t>
  </si>
  <si>
    <t>Меню: 14 день</t>
  </si>
  <si>
    <t xml:space="preserve">ВСЕГО ЗА 14-Й ДЕНЬ с полдником </t>
  </si>
  <si>
    <t>ВСЕГО ЗА  14-Й ДЕНЬ</t>
  </si>
  <si>
    <t>Меню: 15 день</t>
  </si>
  <si>
    <t xml:space="preserve">ВСЕГО ЗА 15-Й ДЕНЬ с полдником </t>
  </si>
  <si>
    <t>ВСЕГО ЗА  15-Й ДЕНЬ</t>
  </si>
  <si>
    <t>Меню: 16 день</t>
  </si>
  <si>
    <t xml:space="preserve">ВСЕГО ЗА 16-Й ДЕНЬс полдником </t>
  </si>
  <si>
    <t>ВСЕГО ЗА  16-Й ДЕНЬ</t>
  </si>
  <si>
    <t>Меню: 17 день</t>
  </si>
  <si>
    <t xml:space="preserve">ВСЕГО ЗА 17-Й ДЕНЬ с полдником </t>
  </si>
  <si>
    <t>ВСЕГО ЗА 17-Й ДЕНЬ</t>
  </si>
  <si>
    <t>Меню: 18 день</t>
  </si>
  <si>
    <t xml:space="preserve">ВСЕГО ЗА 18-Й ДЕНЬ с полдником </t>
  </si>
  <si>
    <t>ВСЕГО ЗА  18-Й ДЕНЬ</t>
  </si>
  <si>
    <t>Меню:  19 день</t>
  </si>
  <si>
    <t xml:space="preserve">ВСЕГО ЗА 19-Й ДЕНЬ с полдником </t>
  </si>
  <si>
    <t>ВСЕГО ЗА  19-Й ДЕНЬ</t>
  </si>
  <si>
    <t>Меню: 20 день</t>
  </si>
  <si>
    <t xml:space="preserve">ВСЕГО ЗА 20-Й ДЕНЬ с полдником </t>
  </si>
  <si>
    <t>ВСЕГО ЗА   20-Й ДЕНЬ</t>
  </si>
  <si>
    <t>12-18 лет</t>
  </si>
  <si>
    <t>ТТК № 636</t>
  </si>
  <si>
    <t>ТТК № 136/1</t>
  </si>
  <si>
    <t>ТТК № 4/2</t>
  </si>
  <si>
    <t>ТТК № 655</t>
  </si>
  <si>
    <t>Бутерброд с маслом и джемом</t>
  </si>
  <si>
    <t>ТТК № 210/1</t>
  </si>
  <si>
    <t>ТТК № 631/1</t>
  </si>
  <si>
    <t xml:space="preserve">Каша гречневая рассыпчатая  </t>
  </si>
  <si>
    <t xml:space="preserve">ВСЕГО ЗА 2-Й ДЕНЬс полдником </t>
  </si>
  <si>
    <t>ТТК № 249</t>
  </si>
  <si>
    <t>Огурцы соленые</t>
  </si>
  <si>
    <t>ТТК № 258/1</t>
  </si>
  <si>
    <t>Суп гороховый</t>
  </si>
  <si>
    <t>ТТК № 223/3</t>
  </si>
  <si>
    <t xml:space="preserve">Картофельное пюре </t>
  </si>
  <si>
    <t>ТТК № 591/1</t>
  </si>
  <si>
    <t>ТТК № 645/1</t>
  </si>
  <si>
    <t>Ватрушка с повидлом</t>
  </si>
  <si>
    <t>ТТК № 208/1</t>
  </si>
  <si>
    <t>ТТК №170</t>
  </si>
  <si>
    <t>ТТК № 631</t>
  </si>
  <si>
    <t>ТТК №145/1</t>
  </si>
  <si>
    <t>ТТК № 250/1</t>
  </si>
  <si>
    <t xml:space="preserve">ВСЕГО ЗА 6-Й ДЕНЬ с полдником </t>
  </si>
  <si>
    <t>ТТК № 236/1</t>
  </si>
  <si>
    <t>Пудинг творожный запечёный с йогуртом</t>
  </si>
  <si>
    <t>ТТК № 204/1</t>
  </si>
  <si>
    <t>ТТК № 206/1</t>
  </si>
  <si>
    <t>Макаронные изделия отварные</t>
  </si>
  <si>
    <t>Меню: 9 день</t>
  </si>
  <si>
    <t>ТТК № 221/2</t>
  </si>
  <si>
    <t>ТТК № 656</t>
  </si>
  <si>
    <t xml:space="preserve">Борщ </t>
  </si>
  <si>
    <t>ТТК № 228</t>
  </si>
  <si>
    <t>ТТК № 279/1</t>
  </si>
  <si>
    <t>Меню:  12 день</t>
  </si>
  <si>
    <t xml:space="preserve">ВСЕГО ЗА  12-Й ДЕНЬс полдником </t>
  </si>
  <si>
    <t>ВСЕГО ЗА 13-Й ДЕНЬ</t>
  </si>
  <si>
    <t xml:space="preserve">ВСЕГО ЗА  14-Й ДЕНЬ с полдником </t>
  </si>
  <si>
    <t>Меню:  15 день</t>
  </si>
  <si>
    <t xml:space="preserve">ВСЕГО ЗА  15-Й ДЕНЬ с полдником </t>
  </si>
  <si>
    <t xml:space="preserve">ВСЕГО ЗА  16-Й ДЕНЬ с полдником </t>
  </si>
  <si>
    <t xml:space="preserve">ВСЕГО ЗА  17-Й ДЕНЬ с полдником </t>
  </si>
  <si>
    <t>ВСЕГО ЗА  17-Й ДЕНЬ</t>
  </si>
  <si>
    <t>ВСЕГО ЗА 18-Й ДЕНЬ</t>
  </si>
  <si>
    <t>Меню: 19 день</t>
  </si>
  <si>
    <t>ВСЕГО ЗА  20-Й ДЕНЬ</t>
  </si>
  <si>
    <t>ДНИ ПРИМЕРНОГО МЕНЮ (завтрак дети от 7 до 11 лет)</t>
  </si>
  <si>
    <t>Среднее значение</t>
  </si>
  <si>
    <t>белки</t>
  </si>
  <si>
    <t>жиры</t>
  </si>
  <si>
    <t>углеводы</t>
  </si>
  <si>
    <t>калорийность</t>
  </si>
  <si>
    <t>ДНИ ПРИМЕРНОГО МЕНЮ (обед дети от 7 до 11 лет)</t>
  </si>
  <si>
    <t>ДНИ ПРИМЕРНОГО МЕНЮ (полдник 25% дети от 7 до 11 лет)</t>
  </si>
  <si>
    <t>ДНИ ПРИМЕРНОГО МЕНЮ (полдник 15% дети от 7 до 11 лет)</t>
  </si>
  <si>
    <t>ДНИ ПРИМЕРНОГО МЕНЮ (завтрак дети старше 11 лет)</t>
  </si>
  <si>
    <t>ДНИ ПРИМЕРНОГО МЕНЮ (обед  дети старше 11 лет)</t>
  </si>
  <si>
    <t>ДНИ ПРИМЕРНОГО МЕНЮ (полдник 25%  дети старше 11 лет)</t>
  </si>
  <si>
    <t>ДНИ ПРИМЕРНОГО МЕНЮ (полдник 15% дети старше 11 лет)</t>
  </si>
  <si>
    <t>Прием пищи</t>
  </si>
  <si>
    <t>Завтрак 20-25%</t>
  </si>
  <si>
    <t>Обед 30-35%</t>
  </si>
  <si>
    <t>Полдник 10-15%</t>
  </si>
  <si>
    <t>День примерного меню</t>
  </si>
  <si>
    <t>Белки, гр (16,94 - 21,18)</t>
  </si>
  <si>
    <t>%</t>
  </si>
  <si>
    <t xml:space="preserve">Жиры, гр (17,38 - 21,725) </t>
  </si>
  <si>
    <t>Углеводы, гр (73,7 - 92,125)</t>
  </si>
  <si>
    <t>Белки, гр (25,41 - 29,645)</t>
  </si>
  <si>
    <t xml:space="preserve">Жиры, гр (26,07 - 30,415) </t>
  </si>
  <si>
    <t>Углеводы, гр (110,55 - 128,975)</t>
  </si>
  <si>
    <t>Белки, гр (8,47 - 12,705)</t>
  </si>
  <si>
    <t xml:space="preserve">Жиры, гр    (8,69 - 13,035) </t>
  </si>
  <si>
    <t>Углеводы, гр (36,85 - 55,275)</t>
  </si>
  <si>
    <t>1 день</t>
  </si>
  <si>
    <t>2 день</t>
  </si>
  <si>
    <t>3 день</t>
  </si>
  <si>
    <t>4 день</t>
  </si>
  <si>
    <t>5 день</t>
  </si>
  <si>
    <t>6 день</t>
  </si>
  <si>
    <t>Среднее потребление за 1 неделю</t>
  </si>
  <si>
    <t>7 день</t>
  </si>
  <si>
    <t>8 день</t>
  </si>
  <si>
    <t>9 день</t>
  </si>
  <si>
    <t>10 день</t>
  </si>
  <si>
    <t>11 день</t>
  </si>
  <si>
    <t>12 день</t>
  </si>
  <si>
    <t>Среднее потребление за 2 неделю</t>
  </si>
  <si>
    <t>13 день</t>
  </si>
  <si>
    <t>14 день</t>
  </si>
  <si>
    <t>15 день</t>
  </si>
  <si>
    <t>16 день</t>
  </si>
  <si>
    <t>17 день</t>
  </si>
  <si>
    <t>18 день</t>
  </si>
  <si>
    <t>Среднее потребление за 3 неделю</t>
  </si>
  <si>
    <t>Белки, гр (19,8 - 24,75)</t>
  </si>
  <si>
    <t xml:space="preserve">Жиры, гр (20,24 - 25,3) </t>
  </si>
  <si>
    <t>Углеводы, гр (84,26 - 105,325)</t>
  </si>
  <si>
    <t>Белки, гр (29,7 - 34,65)</t>
  </si>
  <si>
    <t xml:space="preserve">Жиры, гр (30,36 - 35,42) </t>
  </si>
  <si>
    <t>Углеводы, гр (126,39 - 147,455)</t>
  </si>
  <si>
    <t>Белки, гр (9,9 - 14,85)</t>
  </si>
  <si>
    <t xml:space="preserve">Жиры, гр    (10,12 - 15,18) </t>
  </si>
  <si>
    <t>Углеводы, гр (42,13 - 63,195)</t>
  </si>
  <si>
    <t>пром.произв./ГОСТ 24901-2014</t>
  </si>
  <si>
    <t>Печенье для детского питания (весовое)</t>
  </si>
  <si>
    <t>пром.произв./ГОСТ 14031-2014</t>
  </si>
  <si>
    <t>Вафли для детского питания (весовые)</t>
  </si>
  <si>
    <t>Цена,руб.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</si>
</sst>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43">
    <font>
      <sz val="10"/>
      <name val="Arial"/>
      <charset val="134"/>
    </font>
    <font>
      <sz val="10"/>
      <name val="Arial"/>
      <charset val="204"/>
    </font>
    <font>
      <sz val="10"/>
      <name val="Arial"/>
      <charset val="1"/>
    </font>
    <font>
      <sz val="12"/>
      <name val="Times New Roman"/>
      <charset val="204"/>
    </font>
    <font>
      <b/>
      <sz val="12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1"/>
      <color theme="1"/>
      <name val="Times New Roman"/>
      <charset val="204"/>
    </font>
    <font>
      <sz val="14"/>
      <color theme="1"/>
      <name val="Times New Roman"/>
      <charset val="204"/>
    </font>
    <font>
      <sz val="12"/>
      <color theme="1"/>
      <name val="Times New Roman"/>
      <charset val="204"/>
    </font>
    <font>
      <b/>
      <sz val="14"/>
      <name val="Arial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4"/>
      <name val="Arial"/>
      <charset val="204"/>
    </font>
    <font>
      <sz val="10"/>
      <color theme="1"/>
      <name val="Arial"/>
      <charset val="204"/>
    </font>
    <font>
      <sz val="9"/>
      <name val="Times New Roman"/>
      <charset val="204"/>
    </font>
    <font>
      <sz val="10"/>
      <color theme="1"/>
      <name val="Arial"/>
      <charset val="1"/>
    </font>
    <font>
      <b/>
      <sz val="12"/>
      <color rgb="FF0000FF"/>
      <name val="Times New Roman"/>
      <charset val="204"/>
    </font>
    <font>
      <sz val="12"/>
      <color rgb="FF0000FF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63"/>
      </right>
      <top/>
      <bottom/>
      <diagonal/>
    </border>
    <border>
      <left style="medium">
        <color indexed="63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3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auto="1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/>
      <bottom style="medium">
        <color auto="1"/>
      </bottom>
      <diagonal/>
    </border>
    <border>
      <left/>
      <right style="medium">
        <color indexed="63"/>
      </right>
      <top style="medium">
        <color auto="1"/>
      </top>
      <bottom/>
      <diagonal/>
    </border>
    <border>
      <left style="medium">
        <color indexed="63"/>
      </left>
      <right/>
      <top style="medium">
        <color auto="1"/>
      </top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3"/>
      </bottom>
      <diagonal/>
    </border>
    <border>
      <left style="medium">
        <color indexed="63"/>
      </left>
      <right style="medium">
        <color auto="1"/>
      </right>
      <top style="medium">
        <color indexed="63"/>
      </top>
      <bottom/>
      <diagonal/>
    </border>
    <border>
      <left style="medium">
        <color indexed="63"/>
      </left>
      <right style="medium">
        <color auto="1"/>
      </right>
      <top/>
      <bottom style="medium">
        <color indexed="63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auto="1"/>
      </left>
      <right/>
      <top style="double">
        <color indexed="8"/>
      </top>
      <bottom style="thin">
        <color auto="1"/>
      </bottom>
      <diagonal/>
    </border>
    <border>
      <left/>
      <right style="thin">
        <color auto="1"/>
      </right>
      <top style="double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indexed="8"/>
      </bottom>
      <diagonal/>
    </border>
    <border>
      <left/>
      <right style="thin">
        <color auto="1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indexed="8"/>
      </bottom>
      <diagonal/>
    </border>
    <border>
      <left/>
      <right style="thin">
        <color indexed="8"/>
      </right>
      <top style="thin">
        <color auto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double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12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5" applyNumberFormat="0" applyFill="0" applyAlignment="0" applyProtection="0">
      <alignment vertical="center"/>
    </xf>
    <xf numFmtId="0" fontId="29" fillId="0" borderId="125" applyNumberFormat="0" applyFill="0" applyAlignment="0" applyProtection="0">
      <alignment vertical="center"/>
    </xf>
    <xf numFmtId="0" fontId="30" fillId="0" borderId="12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27" applyNumberFormat="0" applyAlignment="0" applyProtection="0">
      <alignment vertical="center"/>
    </xf>
    <xf numFmtId="0" fontId="32" fillId="8" borderId="128" applyNumberFormat="0" applyAlignment="0" applyProtection="0">
      <alignment vertical="center"/>
    </xf>
    <xf numFmtId="0" fontId="33" fillId="8" borderId="127" applyNumberFormat="0" applyAlignment="0" applyProtection="0">
      <alignment vertical="center"/>
    </xf>
    <xf numFmtId="0" fontId="34" fillId="9" borderId="129" applyNumberFormat="0" applyAlignment="0" applyProtection="0">
      <alignment vertical="center"/>
    </xf>
    <xf numFmtId="0" fontId="35" fillId="0" borderId="130" applyNumberFormat="0" applyFill="0" applyAlignment="0" applyProtection="0">
      <alignment vertical="center"/>
    </xf>
    <xf numFmtId="0" fontId="36" fillId="0" borderId="131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42" fillId="0" borderId="0"/>
  </cellStyleXfs>
  <cellXfs count="45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6" fillId="2" borderId="12" xfId="50" applyFont="1" applyFill="1" applyBorder="1" applyAlignment="1">
      <alignment vertical="center" wrapText="1"/>
    </xf>
    <xf numFmtId="0" fontId="7" fillId="2" borderId="13" xfId="50" applyFont="1" applyFill="1" applyBorder="1" applyAlignment="1">
      <alignment vertical="center" wrapText="1"/>
    </xf>
    <xf numFmtId="0" fontId="3" fillId="2" borderId="13" xfId="50" applyFont="1" applyFill="1" applyBorder="1" applyAlignment="1">
      <alignment horizontal="center" vertical="center" wrapText="1"/>
    </xf>
    <xf numFmtId="2" fontId="3" fillId="2" borderId="13" xfId="50" applyNumberFormat="1" applyFont="1" applyFill="1" applyBorder="1" applyAlignment="1">
      <alignment horizontal="center" vertical="center" wrapText="1"/>
    </xf>
    <xf numFmtId="0" fontId="6" fillId="2" borderId="7" xfId="51" applyFont="1" applyFill="1" applyBorder="1" applyAlignment="1">
      <alignment vertical="center" wrapText="1"/>
    </xf>
    <xf numFmtId="0" fontId="7" fillId="2" borderId="8" xfId="51" applyFont="1" applyFill="1" applyBorder="1" applyAlignment="1">
      <alignment vertical="center" wrapText="1"/>
    </xf>
    <xf numFmtId="0" fontId="3" fillId="2" borderId="8" xfId="51" applyFont="1" applyFill="1" applyBorder="1" applyAlignment="1">
      <alignment horizontal="center" vertical="center" wrapText="1"/>
    </xf>
    <xf numFmtId="2" fontId="3" fillId="2" borderId="8" xfId="5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180" fontId="8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vertical="center" wrapText="1"/>
    </xf>
    <xf numFmtId="2" fontId="3" fillId="2" borderId="25" xfId="0" applyNumberFormat="1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/>
    </xf>
    <xf numFmtId="2" fontId="3" fillId="2" borderId="27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28" xfId="0" applyNumberFormat="1" applyFont="1" applyFill="1" applyBorder="1" applyAlignment="1">
      <alignment horizontal="center" vertical="center" wrapText="1"/>
    </xf>
    <xf numFmtId="2" fontId="3" fillId="2" borderId="29" xfId="0" applyNumberFormat="1" applyFont="1" applyFill="1" applyBorder="1" applyAlignment="1">
      <alignment horizontal="center" vertical="center" wrapText="1"/>
    </xf>
    <xf numFmtId="2" fontId="4" fillId="2" borderId="30" xfId="0" applyNumberFormat="1" applyFont="1" applyFill="1" applyBorder="1" applyAlignment="1">
      <alignment horizontal="center" vertical="center" wrapText="1"/>
    </xf>
    <xf numFmtId="2" fontId="4" fillId="2" borderId="31" xfId="0" applyNumberFormat="1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0" fontId="1" fillId="0" borderId="26" xfId="50" applyFont="1" applyFill="1" applyBorder="1" applyAlignment="1">
      <alignment vertical="center"/>
    </xf>
    <xf numFmtId="2" fontId="3" fillId="2" borderId="32" xfId="50" applyNumberFormat="1" applyFont="1" applyFill="1" applyBorder="1" applyAlignment="1">
      <alignment horizontal="center" vertical="center" wrapText="1"/>
    </xf>
    <xf numFmtId="0" fontId="2" fillId="0" borderId="26" xfId="50" applyFont="1" applyFill="1" applyBorder="1" applyAlignment="1">
      <alignment vertical="center"/>
    </xf>
    <xf numFmtId="2" fontId="3" fillId="2" borderId="28" xfId="5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2" fontId="4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8" xfId="0" applyBorder="1"/>
    <xf numFmtId="0" fontId="6" fillId="0" borderId="7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6" fillId="0" borderId="7" xfId="50" applyFont="1" applyFill="1" applyBorder="1" applyAlignment="1">
      <alignment vertical="center" wrapText="1"/>
    </xf>
    <xf numFmtId="0" fontId="7" fillId="0" borderId="23" xfId="50" applyFont="1" applyFill="1" applyBorder="1" applyAlignment="1">
      <alignment horizontal="left" vertical="center" wrapText="1"/>
    </xf>
    <xf numFmtId="0" fontId="3" fillId="0" borderId="8" xfId="50" applyFont="1" applyFill="1" applyBorder="1" applyAlignment="1">
      <alignment horizontal="center" vertical="center" wrapText="1"/>
    </xf>
    <xf numFmtId="2" fontId="3" fillId="0" borderId="8" xfId="5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28" xfId="0" applyNumberFormat="1" applyFont="1" applyFill="1" applyBorder="1" applyAlignment="1">
      <alignment horizontal="center" vertical="center" wrapText="1"/>
    </xf>
    <xf numFmtId="2" fontId="3" fillId="0" borderId="14" xfId="50" applyNumberFormat="1" applyFont="1" applyFill="1" applyBorder="1" applyAlignment="1">
      <alignment horizontal="center" vertical="center" wrapText="1"/>
    </xf>
    <xf numFmtId="2" fontId="3" fillId="0" borderId="28" xfId="50" applyNumberFormat="1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horizontal="center" vertical="center" wrapText="1"/>
    </xf>
    <xf numFmtId="2" fontId="12" fillId="0" borderId="28" xfId="0" applyNumberFormat="1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36" xfId="52" applyFont="1" applyFill="1" applyBorder="1" applyAlignment="1">
      <alignment horizontal="center" vertical="center" wrapText="1"/>
    </xf>
    <xf numFmtId="0" fontId="14" fillId="0" borderId="37" xfId="52" applyFont="1" applyFill="1" applyBorder="1" applyAlignment="1">
      <alignment horizontal="center" vertical="center" wrapText="1"/>
    </xf>
    <xf numFmtId="0" fontId="14" fillId="0" borderId="38" xfId="52" applyFont="1" applyFill="1" applyBorder="1" applyAlignment="1">
      <alignment horizontal="center" vertical="center" wrapText="1"/>
    </xf>
    <xf numFmtId="0" fontId="14" fillId="0" borderId="39" xfId="52" applyFont="1" applyFill="1" applyBorder="1" applyAlignment="1">
      <alignment horizontal="center" vertical="center" wrapText="1"/>
    </xf>
    <xf numFmtId="0" fontId="14" fillId="0" borderId="0" xfId="52" applyFont="1" applyFill="1" applyBorder="1" applyAlignment="1">
      <alignment horizontal="center" vertical="center" wrapText="1"/>
    </xf>
    <xf numFmtId="0" fontId="14" fillId="0" borderId="40" xfId="52" applyFont="1" applyFill="1" applyBorder="1" applyAlignment="1">
      <alignment horizontal="center" vertical="center" wrapText="1"/>
    </xf>
    <xf numFmtId="0" fontId="14" fillId="0" borderId="41" xfId="52" applyFont="1" applyFill="1" applyBorder="1" applyAlignment="1">
      <alignment horizontal="center" vertical="center" wrapText="1"/>
    </xf>
    <xf numFmtId="0" fontId="14" fillId="0" borderId="42" xfId="52" applyFont="1" applyFill="1" applyBorder="1" applyAlignment="1">
      <alignment horizontal="center" vertical="center" wrapText="1"/>
    </xf>
    <xf numFmtId="0" fontId="14" fillId="0" borderId="43" xfId="52" applyFont="1" applyFill="1" applyBorder="1" applyAlignment="1">
      <alignment horizontal="center" vertical="center" wrapText="1"/>
    </xf>
    <xf numFmtId="0" fontId="15" fillId="0" borderId="44" xfId="52" applyFont="1" applyFill="1" applyBorder="1" applyAlignment="1">
      <alignment horizontal="center" vertical="center" wrapText="1"/>
    </xf>
    <xf numFmtId="2" fontId="15" fillId="0" borderId="45" xfId="52" applyNumberFormat="1" applyFont="1" applyFill="1" applyBorder="1" applyAlignment="1">
      <alignment horizontal="center" vertical="center" wrapText="1"/>
    </xf>
    <xf numFmtId="0" fontId="15" fillId="0" borderId="45" xfId="52" applyFont="1" applyFill="1" applyBorder="1" applyAlignment="1">
      <alignment horizontal="center" vertical="center" wrapText="1"/>
    </xf>
    <xf numFmtId="0" fontId="15" fillId="4" borderId="46" xfId="52" applyFont="1" applyFill="1" applyBorder="1" applyAlignment="1">
      <alignment horizontal="center" vertical="center" wrapText="1"/>
    </xf>
    <xf numFmtId="2" fontId="15" fillId="4" borderId="47" xfId="52" applyNumberFormat="1" applyFont="1" applyFill="1" applyBorder="1" applyAlignment="1">
      <alignment horizontal="center" vertical="center" wrapText="1"/>
    </xf>
    <xf numFmtId="0" fontId="15" fillId="4" borderId="44" xfId="52" applyFont="1" applyFill="1" applyBorder="1" applyAlignment="1">
      <alignment horizontal="center" vertical="center" wrapText="1"/>
    </xf>
    <xf numFmtId="0" fontId="15" fillId="4" borderId="48" xfId="52" applyFont="1" applyFill="1" applyBorder="1" applyAlignment="1">
      <alignment horizontal="center" vertical="center" wrapText="1"/>
    </xf>
    <xf numFmtId="0" fontId="15" fillId="0" borderId="38" xfId="52" applyFont="1" applyFill="1" applyBorder="1" applyAlignment="1">
      <alignment horizontal="center" vertical="center" wrapText="1"/>
    </xf>
    <xf numFmtId="2" fontId="15" fillId="0" borderId="49" xfId="52" applyNumberFormat="1" applyFont="1" applyFill="1" applyBorder="1" applyAlignment="1">
      <alignment horizontal="center" vertical="center" wrapText="1"/>
    </xf>
    <xf numFmtId="0" fontId="15" fillId="4" borderId="41" xfId="52" applyFont="1" applyFill="1" applyBorder="1" applyAlignment="1">
      <alignment horizontal="center" vertical="center" wrapText="1"/>
    </xf>
    <xf numFmtId="0" fontId="15" fillId="4" borderId="43" xfId="52" applyFont="1" applyFill="1" applyBorder="1" applyAlignment="1">
      <alignment horizontal="center" vertical="center" wrapText="1"/>
    </xf>
    <xf numFmtId="0" fontId="15" fillId="4" borderId="50" xfId="52" applyFont="1" applyFill="1" applyBorder="1" applyAlignment="1">
      <alignment horizontal="center" vertical="center" wrapText="1"/>
    </xf>
    <xf numFmtId="0" fontId="14" fillId="0" borderId="51" xfId="52" applyFont="1" applyFill="1" applyBorder="1" applyAlignment="1">
      <alignment horizontal="center" vertical="center" wrapText="1"/>
    </xf>
    <xf numFmtId="0" fontId="14" fillId="0" borderId="52" xfId="52" applyFont="1" applyFill="1" applyBorder="1" applyAlignment="1">
      <alignment horizontal="center" vertical="center" wrapText="1"/>
    </xf>
    <xf numFmtId="0" fontId="14" fillId="0" borderId="49" xfId="52" applyFont="1" applyFill="1" applyBorder="1" applyAlignment="1">
      <alignment horizontal="center" vertical="center" wrapText="1"/>
    </xf>
    <xf numFmtId="0" fontId="14" fillId="0" borderId="53" xfId="52" applyFont="1" applyFill="1" applyBorder="1" applyAlignment="1">
      <alignment horizontal="center" vertical="center" wrapText="1"/>
    </xf>
    <xf numFmtId="0" fontId="14" fillId="0" borderId="54" xfId="52" applyFont="1" applyFill="1" applyBorder="1" applyAlignment="1">
      <alignment horizontal="center" vertical="center" wrapText="1"/>
    </xf>
    <xf numFmtId="0" fontId="14" fillId="0" borderId="47" xfId="52" applyFont="1" applyFill="1" applyBorder="1" applyAlignment="1">
      <alignment horizontal="center" vertical="center" wrapText="1"/>
    </xf>
    <xf numFmtId="0" fontId="14" fillId="0" borderId="45" xfId="52" applyFont="1" applyFill="1" applyBorder="1" applyAlignment="1">
      <alignment horizontal="center" vertical="center" wrapText="1"/>
    </xf>
    <xf numFmtId="0" fontId="14" fillId="0" borderId="48" xfId="52" applyFont="1" applyFill="1" applyBorder="1" applyAlignment="1">
      <alignment horizontal="center" vertical="center" wrapText="1"/>
    </xf>
    <xf numFmtId="2" fontId="15" fillId="0" borderId="55" xfId="52" applyNumberFormat="1" applyFont="1" applyFill="1" applyBorder="1" applyAlignment="1">
      <alignment horizontal="center" vertical="center" wrapText="1"/>
    </xf>
    <xf numFmtId="2" fontId="15" fillId="0" borderId="36" xfId="52" applyNumberFormat="1" applyFont="1" applyFill="1" applyBorder="1" applyAlignment="1">
      <alignment horizontal="center" vertical="center" wrapText="1"/>
    </xf>
    <xf numFmtId="0" fontId="15" fillId="4" borderId="56" xfId="52" applyFont="1" applyFill="1" applyBorder="1" applyAlignment="1">
      <alignment horizontal="center" vertical="center" wrapText="1"/>
    </xf>
    <xf numFmtId="2" fontId="15" fillId="0" borderId="0" xfId="52" applyNumberFormat="1" applyFont="1" applyFill="1" applyBorder="1" applyAlignment="1">
      <alignment horizontal="center" vertical="center" wrapText="1"/>
    </xf>
    <xf numFmtId="2" fontId="15" fillId="4" borderId="56" xfId="52" applyNumberFormat="1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2" fontId="15" fillId="0" borderId="45" xfId="0" applyNumberFormat="1" applyFont="1" applyFill="1" applyBorder="1" applyAlignment="1">
      <alignment horizontal="center" vertical="center" wrapText="1"/>
    </xf>
    <xf numFmtId="2" fontId="15" fillId="0" borderId="49" xfId="0" applyNumberFormat="1" applyFont="1" applyFill="1" applyBorder="1" applyAlignment="1">
      <alignment horizontal="center" vertical="center" wrapText="1"/>
    </xf>
    <xf numFmtId="2" fontId="15" fillId="0" borderId="55" xfId="0" applyNumberFormat="1" applyFont="1" applyFill="1" applyBorder="1" applyAlignment="1">
      <alignment horizontal="center" vertical="center" wrapText="1"/>
    </xf>
    <xf numFmtId="2" fontId="15" fillId="0" borderId="36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" fillId="2" borderId="0" xfId="0" applyFont="1" applyFill="1"/>
    <xf numFmtId="0" fontId="0" fillId="0" borderId="63" xfId="0" applyBorder="1" applyAlignment="1"/>
    <xf numFmtId="0" fontId="1" fillId="2" borderId="64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0" fillId="0" borderId="68" xfId="0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0" fillId="5" borderId="70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 wrapText="1"/>
    </xf>
    <xf numFmtId="0" fontId="2" fillId="0" borderId="0" xfId="49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2" borderId="0" xfId="0" applyFill="1"/>
    <xf numFmtId="0" fontId="17" fillId="0" borderId="0" xfId="0" applyFont="1" applyFill="1" applyAlignment="1">
      <alignment vertical="center"/>
    </xf>
    <xf numFmtId="0" fontId="16" fillId="2" borderId="0" xfId="51" applyFont="1" applyFill="1"/>
    <xf numFmtId="0" fontId="3" fillId="2" borderId="0" xfId="0" applyFont="1" applyFill="1"/>
    <xf numFmtId="0" fontId="1" fillId="0" borderId="0" xfId="50" applyFill="1" applyBorder="1" applyAlignment="1">
      <alignment vertical="center"/>
    </xf>
    <xf numFmtId="0" fontId="1" fillId="2" borderId="0" xfId="50" applyFont="1" applyFill="1" applyAlignment="1">
      <alignment vertical="center"/>
    </xf>
    <xf numFmtId="0" fontId="1" fillId="0" borderId="0" xfId="50" applyFill="1" applyAlignment="1">
      <alignment vertical="center"/>
    </xf>
    <xf numFmtId="0" fontId="4" fillId="2" borderId="0" xfId="50" applyFont="1" applyFill="1" applyAlignment="1">
      <alignment vertical="center"/>
    </xf>
    <xf numFmtId="0" fontId="15" fillId="2" borderId="0" xfId="50" applyFont="1" applyFill="1" applyAlignment="1">
      <alignment vertical="center"/>
    </xf>
    <xf numFmtId="0" fontId="4" fillId="2" borderId="71" xfId="50" applyFont="1" applyFill="1" applyBorder="1" applyAlignment="1">
      <alignment horizontal="center" vertical="center" wrapText="1"/>
    </xf>
    <xf numFmtId="0" fontId="4" fillId="2" borderId="72" xfId="50" applyFont="1" applyFill="1" applyBorder="1" applyAlignment="1">
      <alignment horizontal="center" vertical="center" wrapText="1"/>
    </xf>
    <xf numFmtId="2" fontId="4" fillId="2" borderId="18" xfId="50" applyNumberFormat="1" applyFont="1" applyFill="1" applyBorder="1" applyAlignment="1">
      <alignment horizontal="center" vertical="center" wrapText="1"/>
    </xf>
    <xf numFmtId="2" fontId="4" fillId="2" borderId="73" xfId="50" applyNumberFormat="1" applyFont="1" applyFill="1" applyBorder="1" applyAlignment="1">
      <alignment horizontal="center" vertical="center" wrapText="1"/>
    </xf>
    <xf numFmtId="2" fontId="4" fillId="2" borderId="74" xfId="50" applyNumberFormat="1" applyFont="1" applyFill="1" applyBorder="1" applyAlignment="1">
      <alignment horizontal="center" vertical="center" wrapText="1"/>
    </xf>
    <xf numFmtId="2" fontId="5" fillId="2" borderId="72" xfId="50" applyNumberFormat="1" applyFont="1" applyFill="1" applyBorder="1" applyAlignment="1">
      <alignment horizontal="center" vertical="center" wrapText="1"/>
    </xf>
    <xf numFmtId="0" fontId="4" fillId="2" borderId="75" xfId="50" applyFont="1" applyFill="1" applyBorder="1" applyAlignment="1">
      <alignment horizontal="center" vertical="center" wrapText="1"/>
    </xf>
    <xf numFmtId="0" fontId="4" fillId="2" borderId="17" xfId="50" applyFont="1" applyFill="1" applyBorder="1" applyAlignment="1">
      <alignment horizontal="center" vertical="center" wrapText="1"/>
    </xf>
    <xf numFmtId="2" fontId="4" fillId="2" borderId="4" xfId="50" applyNumberFormat="1" applyFont="1" applyFill="1" applyBorder="1" applyAlignment="1">
      <alignment horizontal="center" vertical="center" wrapText="1"/>
    </xf>
    <xf numFmtId="2" fontId="5" fillId="2" borderId="17" xfId="50" applyNumberFormat="1" applyFont="1" applyFill="1" applyBorder="1" applyAlignment="1">
      <alignment horizontal="center" vertical="center" wrapText="1"/>
    </xf>
    <xf numFmtId="0" fontId="3" fillId="2" borderId="76" xfId="50" applyFont="1" applyFill="1" applyBorder="1" applyAlignment="1">
      <alignment horizontal="center" vertical="center" wrapText="1"/>
    </xf>
    <xf numFmtId="0" fontId="3" fillId="2" borderId="23" xfId="50" applyFont="1" applyFill="1" applyBorder="1" applyAlignment="1">
      <alignment horizontal="center" vertical="center" wrapText="1"/>
    </xf>
    <xf numFmtId="0" fontId="3" fillId="2" borderId="6" xfId="50" applyFont="1" applyFill="1" applyBorder="1" applyAlignment="1">
      <alignment vertical="center" wrapText="1"/>
    </xf>
    <xf numFmtId="2" fontId="3" fillId="2" borderId="6" xfId="50" applyNumberFormat="1" applyFont="1" applyFill="1" applyBorder="1" applyAlignment="1">
      <alignment vertical="center" wrapText="1"/>
    </xf>
    <xf numFmtId="0" fontId="3" fillId="2" borderId="77" xfId="50" applyFont="1" applyFill="1" applyBorder="1" applyAlignment="1">
      <alignment horizontal="center" vertical="center" wrapText="1"/>
    </xf>
    <xf numFmtId="0" fontId="3" fillId="2" borderId="78" xfId="50" applyFont="1" applyFill="1" applyBorder="1" applyAlignment="1">
      <alignment horizontal="center" vertical="center" wrapText="1"/>
    </xf>
    <xf numFmtId="0" fontId="4" fillId="2" borderId="11" xfId="50" applyFont="1" applyFill="1" applyBorder="1" applyAlignment="1">
      <alignment horizontal="center" vertical="center" wrapText="1"/>
    </xf>
    <xf numFmtId="2" fontId="4" fillId="2" borderId="11" xfId="50" applyNumberFormat="1" applyFont="1" applyFill="1" applyBorder="1" applyAlignment="1">
      <alignment horizontal="center" vertical="center" wrapText="1"/>
    </xf>
    <xf numFmtId="0" fontId="3" fillId="2" borderId="79" xfId="50" applyFont="1" applyFill="1" applyBorder="1" applyAlignment="1">
      <alignment horizontal="center" vertical="center" wrapText="1"/>
    </xf>
    <xf numFmtId="0" fontId="3" fillId="2" borderId="80" xfId="50" applyFont="1" applyFill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 wrapText="1"/>
    </xf>
    <xf numFmtId="2" fontId="3" fillId="2" borderId="6" xfId="50" applyNumberFormat="1" applyFont="1" applyFill="1" applyBorder="1" applyAlignment="1">
      <alignment horizontal="center" vertical="center" wrapText="1"/>
    </xf>
    <xf numFmtId="0" fontId="3" fillId="2" borderId="81" xfId="51" applyFont="1" applyFill="1" applyBorder="1" applyAlignment="1">
      <alignment horizontal="center" vertical="center" wrapText="1"/>
    </xf>
    <xf numFmtId="2" fontId="3" fillId="2" borderId="81" xfId="51" applyNumberFormat="1" applyFont="1" applyFill="1" applyBorder="1" applyAlignment="1">
      <alignment horizontal="center" vertical="center" wrapText="1"/>
    </xf>
    <xf numFmtId="0" fontId="3" fillId="2" borderId="82" xfId="50" applyFont="1" applyFill="1" applyBorder="1" applyAlignment="1">
      <alignment horizontal="center" vertical="center" wrapText="1"/>
    </xf>
    <xf numFmtId="2" fontId="3" fillId="2" borderId="82" xfId="50" applyNumberFormat="1" applyFont="1" applyFill="1" applyBorder="1" applyAlignment="1">
      <alignment horizontal="center" vertical="center" wrapText="1"/>
    </xf>
    <xf numFmtId="2" fontId="4" fillId="2" borderId="83" xfId="50" applyNumberFormat="1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2" fontId="4" fillId="2" borderId="8" xfId="50" applyNumberFormat="1" applyFont="1" applyFill="1" applyBorder="1" applyAlignment="1">
      <alignment horizontal="center" vertical="center" wrapText="1"/>
    </xf>
    <xf numFmtId="0" fontId="4" fillId="2" borderId="85" xfId="50" applyFont="1" applyFill="1" applyBorder="1" applyAlignment="1">
      <alignment horizontal="center" vertical="center" wrapText="1"/>
    </xf>
    <xf numFmtId="0" fontId="4" fillId="2" borderId="86" xfId="50" applyFont="1" applyFill="1" applyBorder="1" applyAlignment="1">
      <alignment horizontal="center" vertical="center" wrapText="1"/>
    </xf>
    <xf numFmtId="0" fontId="3" fillId="2" borderId="17" xfId="50" applyFont="1" applyFill="1" applyBorder="1" applyAlignment="1">
      <alignment horizontal="center" vertical="center" wrapText="1"/>
    </xf>
    <xf numFmtId="0" fontId="18" fillId="2" borderId="0" xfId="50" applyFont="1" applyFill="1" applyAlignment="1">
      <alignment vertical="center"/>
    </xf>
    <xf numFmtId="2" fontId="15" fillId="2" borderId="0" xfId="50" applyNumberFormat="1" applyFont="1" applyFill="1" applyAlignment="1">
      <alignment vertical="center"/>
    </xf>
    <xf numFmtId="0" fontId="6" fillId="2" borderId="87" xfId="50" applyFont="1" applyFill="1" applyBorder="1" applyAlignment="1">
      <alignment vertical="center" wrapText="1"/>
    </xf>
    <xf numFmtId="0" fontId="7" fillId="2" borderId="81" xfId="50" applyFont="1" applyFill="1" applyBorder="1" applyAlignment="1">
      <alignment vertical="center" wrapText="1"/>
    </xf>
    <xf numFmtId="0" fontId="3" fillId="2" borderId="81" xfId="5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7" xfId="49" applyFont="1" applyFill="1" applyBorder="1" applyAlignment="1">
      <alignment vertical="center" wrapText="1"/>
    </xf>
    <xf numFmtId="0" fontId="7" fillId="2" borderId="8" xfId="49" applyFont="1" applyFill="1" applyBorder="1" applyAlignment="1">
      <alignment vertical="center" wrapText="1"/>
    </xf>
    <xf numFmtId="0" fontId="3" fillId="2" borderId="8" xfId="49" applyFont="1" applyFill="1" applyBorder="1" applyAlignment="1">
      <alignment horizontal="center" vertical="center" wrapText="1"/>
    </xf>
    <xf numFmtId="2" fontId="3" fillId="2" borderId="8" xfId="49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6" fillId="2" borderId="7" xfId="50" applyFont="1" applyFill="1" applyBorder="1" applyAlignment="1">
      <alignment vertical="center" wrapText="1"/>
    </xf>
    <xf numFmtId="0" fontId="7" fillId="2" borderId="8" xfId="50" applyFont="1" applyFill="1" applyBorder="1" applyAlignment="1">
      <alignment vertical="center" wrapText="1"/>
    </xf>
    <xf numFmtId="0" fontId="3" fillId="2" borderId="8" xfId="50" applyFont="1" applyFill="1" applyBorder="1" applyAlignment="1">
      <alignment horizontal="center" vertical="center" wrapText="1"/>
    </xf>
    <xf numFmtId="2" fontId="3" fillId="2" borderId="8" xfId="50" applyNumberFormat="1" applyFont="1" applyFill="1" applyBorder="1" applyAlignment="1">
      <alignment horizontal="center" vertical="center" wrapText="1"/>
    </xf>
    <xf numFmtId="0" fontId="7" fillId="2" borderId="23" xfId="5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center" wrapText="1"/>
    </xf>
    <xf numFmtId="49" fontId="1" fillId="2" borderId="0" xfId="50" applyNumberFormat="1" applyFont="1" applyFill="1" applyAlignment="1">
      <alignment horizontal="center" vertical="center"/>
    </xf>
    <xf numFmtId="0" fontId="1" fillId="0" borderId="0" xfId="50" applyFont="1" applyFill="1" applyBorder="1" applyAlignment="1">
      <alignment vertical="center"/>
    </xf>
    <xf numFmtId="2" fontId="4" fillId="2" borderId="88" xfId="50" applyNumberFormat="1" applyFont="1" applyFill="1" applyBorder="1" applyAlignment="1">
      <alignment horizontal="center" vertical="center" wrapText="1"/>
    </xf>
    <xf numFmtId="2" fontId="4" fillId="2" borderId="22" xfId="50" applyNumberFormat="1" applyFont="1" applyFill="1" applyBorder="1" applyAlignment="1">
      <alignment horizontal="center" vertical="center" wrapText="1"/>
    </xf>
    <xf numFmtId="2" fontId="3" fillId="2" borderId="89" xfId="5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2" fontId="3" fillId="2" borderId="90" xfId="0" applyNumberFormat="1" applyFont="1" applyFill="1" applyBorder="1" applyAlignment="1">
      <alignment horizontal="center" vertical="center" wrapText="1"/>
    </xf>
    <xf numFmtId="0" fontId="4" fillId="2" borderId="31" xfId="50" applyFont="1" applyFill="1" applyBorder="1" applyAlignment="1">
      <alignment horizontal="center" vertical="center" wrapText="1"/>
    </xf>
    <xf numFmtId="2" fontId="3" fillId="2" borderId="25" xfId="50" applyNumberFormat="1" applyFont="1" applyFill="1" applyBorder="1" applyAlignment="1">
      <alignment horizontal="center" vertical="center" wrapText="1"/>
    </xf>
    <xf numFmtId="2" fontId="3" fillId="2" borderId="91" xfId="51" applyNumberFormat="1" applyFont="1" applyFill="1" applyBorder="1" applyAlignment="1">
      <alignment horizontal="center" vertical="center" wrapText="1"/>
    </xf>
    <xf numFmtId="2" fontId="4" fillId="2" borderId="31" xfId="50" applyNumberFormat="1" applyFont="1" applyFill="1" applyBorder="1" applyAlignment="1">
      <alignment horizontal="center" vertical="center" wrapText="1"/>
    </xf>
    <xf numFmtId="2" fontId="3" fillId="2" borderId="92" xfId="50" applyNumberFormat="1" applyFont="1" applyFill="1" applyBorder="1" applyAlignment="1">
      <alignment horizontal="center" vertical="center" wrapText="1"/>
    </xf>
    <xf numFmtId="2" fontId="4" fillId="2" borderId="93" xfId="50" applyNumberFormat="1" applyFont="1" applyFill="1" applyBorder="1" applyAlignment="1">
      <alignment horizontal="center" vertical="center" wrapText="1"/>
    </xf>
    <xf numFmtId="2" fontId="4" fillId="2" borderId="28" xfId="50" applyNumberFormat="1" applyFont="1" applyFill="1" applyBorder="1" applyAlignment="1">
      <alignment horizontal="center" vertical="center" wrapText="1"/>
    </xf>
    <xf numFmtId="49" fontId="1" fillId="2" borderId="0" xfId="50" applyNumberFormat="1" applyFont="1" applyFill="1" applyAlignment="1">
      <alignment vertical="center"/>
    </xf>
    <xf numFmtId="2" fontId="3" fillId="2" borderId="25" xfId="50" applyNumberFormat="1" applyFont="1" applyFill="1" applyBorder="1" applyAlignment="1">
      <alignment vertical="center" wrapText="1"/>
    </xf>
    <xf numFmtId="0" fontId="2" fillId="0" borderId="0" xfId="49" applyFill="1" applyBorder="1" applyAlignment="1">
      <alignment vertical="center"/>
    </xf>
    <xf numFmtId="2" fontId="3" fillId="2" borderId="28" xfId="5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top" wrapText="1"/>
    </xf>
    <xf numFmtId="2" fontId="7" fillId="2" borderId="2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left" vertical="center" wrapText="1"/>
    </xf>
    <xf numFmtId="0" fontId="4" fillId="2" borderId="15" xfId="50" applyFont="1" applyFill="1" applyBorder="1" applyAlignment="1">
      <alignment horizontal="center" vertical="center" wrapText="1"/>
    </xf>
    <xf numFmtId="0" fontId="4" fillId="2" borderId="16" xfId="50" applyFont="1" applyFill="1" applyBorder="1" applyAlignment="1">
      <alignment horizontal="center" vertical="center" wrapText="1"/>
    </xf>
    <xf numFmtId="0" fontId="4" fillId="2" borderId="0" xfId="50" applyFont="1" applyFill="1" applyBorder="1" applyAlignment="1">
      <alignment horizontal="center" vertical="center" wrapText="1"/>
    </xf>
    <xf numFmtId="0" fontId="3" fillId="2" borderId="0" xfId="50" applyFont="1" applyFill="1" applyBorder="1" applyAlignment="1">
      <alignment horizontal="center" vertical="center" wrapText="1"/>
    </xf>
    <xf numFmtId="2" fontId="4" fillId="2" borderId="0" xfId="50" applyNumberFormat="1" applyFont="1" applyFill="1" applyBorder="1" applyAlignment="1">
      <alignment horizontal="center" vertical="center" wrapText="1"/>
    </xf>
    <xf numFmtId="0" fontId="3" fillId="2" borderId="40" xfId="50" applyFont="1" applyFill="1" applyBorder="1" applyAlignment="1">
      <alignment horizontal="center" vertical="center" wrapText="1"/>
    </xf>
    <xf numFmtId="0" fontId="3" fillId="2" borderId="94" xfId="50" applyFont="1" applyFill="1" applyBorder="1" applyAlignment="1">
      <alignment horizontal="center" vertical="center" wrapText="1"/>
    </xf>
    <xf numFmtId="0" fontId="3" fillId="2" borderId="95" xfId="50" applyFont="1" applyFill="1" applyBorder="1" applyAlignment="1">
      <alignment horizontal="center" vertical="center" wrapText="1"/>
    </xf>
    <xf numFmtId="0" fontId="3" fillId="2" borderId="96" xfId="5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7" fillId="2" borderId="81" xfId="49" applyFont="1" applyFill="1" applyBorder="1" applyAlignment="1">
      <alignment vertical="center" wrapText="1"/>
    </xf>
    <xf numFmtId="0" fontId="3" fillId="2" borderId="81" xfId="49" applyFont="1" applyFill="1" applyBorder="1" applyAlignment="1">
      <alignment horizontal="center" vertical="center" wrapText="1"/>
    </xf>
    <xf numFmtId="2" fontId="3" fillId="2" borderId="81" xfId="49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3" fillId="2" borderId="81" xfId="50" applyNumberFormat="1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2" fontId="4" fillId="2" borderId="82" xfId="50" applyNumberFormat="1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2" fontId="3" fillId="2" borderId="98" xfId="0" applyNumberFormat="1" applyFont="1" applyFill="1" applyBorder="1" applyAlignment="1">
      <alignment horizontal="center" vertical="center" wrapText="1"/>
    </xf>
    <xf numFmtId="49" fontId="1" fillId="2" borderId="0" xfId="5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2" fontId="3" fillId="2" borderId="28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2" fontId="3" fillId="2" borderId="91" xfId="49" applyNumberFormat="1" applyFont="1" applyFill="1" applyBorder="1" applyAlignment="1">
      <alignment horizontal="center" vertical="center" wrapText="1"/>
    </xf>
    <xf numFmtId="2" fontId="7" fillId="2" borderId="28" xfId="0" applyNumberFormat="1" applyFont="1" applyFill="1" applyBorder="1" applyAlignment="1">
      <alignment horizontal="center" vertical="center" wrapText="1"/>
    </xf>
    <xf numFmtId="2" fontId="3" fillId="2" borderId="91" xfId="50" applyNumberFormat="1" applyFont="1" applyFill="1" applyBorder="1" applyAlignment="1">
      <alignment horizontal="center" vertical="center" wrapText="1"/>
    </xf>
    <xf numFmtId="0" fontId="16" fillId="2" borderId="0" xfId="51" applyFont="1" applyFill="1" applyBorder="1"/>
    <xf numFmtId="2" fontId="4" fillId="2" borderId="92" xfId="5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0" fontId="3" fillId="2" borderId="100" xfId="50" applyFont="1" applyFill="1" applyBorder="1" applyAlignment="1">
      <alignment horizontal="center" vertical="center" wrapText="1"/>
    </xf>
    <xf numFmtId="0" fontId="3" fillId="2" borderId="101" xfId="50" applyFont="1" applyFill="1" applyBorder="1" applyAlignment="1">
      <alignment horizontal="center" vertical="center" wrapText="1"/>
    </xf>
    <xf numFmtId="0" fontId="4" fillId="2" borderId="102" xfId="50" applyFont="1" applyFill="1" applyBorder="1" applyAlignment="1">
      <alignment horizontal="center" vertical="center" wrapText="1"/>
    </xf>
    <xf numFmtId="0" fontId="3" fillId="2" borderId="103" xfId="50" applyFont="1" applyFill="1" applyBorder="1" applyAlignment="1">
      <alignment horizontal="center" vertical="center" wrapText="1"/>
    </xf>
    <xf numFmtId="0" fontId="3" fillId="2" borderId="104" xfId="50" applyFont="1" applyFill="1" applyBorder="1" applyAlignment="1">
      <alignment horizontal="center" vertical="center" wrapText="1"/>
    </xf>
    <xf numFmtId="0" fontId="2" fillId="2" borderId="0" xfId="50" applyFont="1" applyFill="1" applyBorder="1"/>
    <xf numFmtId="0" fontId="2" fillId="0" borderId="0" xfId="50" applyFont="1" applyFill="1" applyBorder="1" applyAlignment="1">
      <alignment vertical="center"/>
    </xf>
    <xf numFmtId="2" fontId="3" fillId="2" borderId="105" xfId="50" applyNumberFormat="1" applyFont="1" applyFill="1" applyBorder="1" applyAlignment="1">
      <alignment horizontal="center" vertical="center" wrapText="1"/>
    </xf>
    <xf numFmtId="2" fontId="4" fillId="2" borderId="10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2" borderId="107" xfId="50" applyFont="1" applyFill="1" applyBorder="1" applyAlignment="1">
      <alignment horizontal="center" vertical="center" wrapText="1"/>
    </xf>
    <xf numFmtId="0" fontId="15" fillId="2" borderId="0" xfId="50" applyFont="1" applyFill="1" applyBorder="1" applyAlignment="1">
      <alignment vertical="center"/>
    </xf>
    <xf numFmtId="2" fontId="15" fillId="2" borderId="0" xfId="50" applyNumberFormat="1" applyFont="1" applyFill="1" applyBorder="1" applyAlignment="1">
      <alignment vertical="center"/>
    </xf>
    <xf numFmtId="2" fontId="7" fillId="2" borderId="8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4" fillId="2" borderId="108" xfId="50" applyFont="1" applyFill="1" applyBorder="1" applyAlignment="1">
      <alignment horizontal="center" vertical="center" wrapText="1"/>
    </xf>
    <xf numFmtId="0" fontId="4" fillId="2" borderId="106" xfId="50" applyFont="1" applyFill="1" applyBorder="1" applyAlignment="1">
      <alignment horizontal="center" vertical="center" wrapText="1"/>
    </xf>
    <xf numFmtId="0" fontId="4" fillId="2" borderId="109" xfId="50" applyFont="1" applyFill="1" applyBorder="1" applyAlignment="1">
      <alignment horizontal="center" vertical="center" wrapText="1"/>
    </xf>
    <xf numFmtId="0" fontId="3" fillId="2" borderId="110" xfId="50" applyFont="1" applyFill="1" applyBorder="1" applyAlignment="1">
      <alignment horizontal="center" vertical="center" wrapText="1"/>
    </xf>
    <xf numFmtId="0" fontId="3" fillId="2" borderId="74" xfId="50" applyFont="1" applyFill="1" applyBorder="1" applyAlignment="1">
      <alignment horizontal="center" vertical="center" wrapText="1"/>
    </xf>
    <xf numFmtId="0" fontId="3" fillId="2" borderId="8" xfId="50" applyFont="1" applyFill="1" applyBorder="1" applyAlignment="1">
      <alignment vertical="center" wrapText="1"/>
    </xf>
    <xf numFmtId="2" fontId="4" fillId="2" borderId="9" xfId="50" applyNumberFormat="1" applyFont="1" applyFill="1" applyBorder="1" applyAlignment="1">
      <alignment horizontal="center" vertical="center" wrapText="1"/>
    </xf>
    <xf numFmtId="2" fontId="5" fillId="2" borderId="109" xfId="50" applyNumberFormat="1" applyFont="1" applyFill="1" applyBorder="1" applyAlignment="1">
      <alignment horizontal="center" vertical="center" wrapText="1"/>
    </xf>
    <xf numFmtId="0" fontId="7" fillId="2" borderId="111" xfId="51" applyFont="1" applyFill="1" applyBorder="1" applyAlignment="1">
      <alignment vertical="center" wrapText="1"/>
    </xf>
    <xf numFmtId="0" fontId="4" fillId="2" borderId="78" xfId="5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49" fontId="1" fillId="2" borderId="0" xfId="50" applyNumberFormat="1" applyFont="1" applyFill="1" applyBorder="1" applyAlignment="1">
      <alignment horizontal="center" vertical="center"/>
    </xf>
    <xf numFmtId="180" fontId="8" fillId="2" borderId="112" xfId="0" applyNumberFormat="1" applyFont="1" applyFill="1" applyBorder="1" applyAlignment="1">
      <alignment horizontal="center" vertical="center"/>
    </xf>
    <xf numFmtId="2" fontId="4" fillId="2" borderId="90" xfId="50" applyNumberFormat="1" applyFont="1" applyFill="1" applyBorder="1" applyAlignment="1">
      <alignment horizontal="center" vertical="center" wrapText="1"/>
    </xf>
    <xf numFmtId="2" fontId="4" fillId="2" borderId="30" xfId="5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2" fontId="5" fillId="2" borderId="0" xfId="50" applyNumberFormat="1" applyFont="1" applyFill="1" applyBorder="1" applyAlignment="1">
      <alignment horizontal="center" vertical="center" wrapText="1"/>
    </xf>
    <xf numFmtId="0" fontId="4" fillId="2" borderId="0" xfId="50" applyFont="1" applyFill="1" applyBorder="1" applyAlignment="1">
      <alignment vertical="center"/>
    </xf>
    <xf numFmtId="0" fontId="3" fillId="2" borderId="0" xfId="50" applyFont="1" applyFill="1" applyBorder="1" applyAlignment="1">
      <alignment vertical="center" wrapText="1"/>
    </xf>
    <xf numFmtId="2" fontId="3" fillId="2" borderId="0" xfId="5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51" applyFont="1" applyFill="1" applyBorder="1" applyAlignment="1">
      <alignment vertical="center" wrapText="1"/>
    </xf>
    <xf numFmtId="2" fontId="3" fillId="2" borderId="0" xfId="50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vertical="center"/>
    </xf>
    <xf numFmtId="0" fontId="2" fillId="2" borderId="0" xfId="50" applyFont="1" applyFill="1" applyAlignment="1">
      <alignment vertical="center"/>
    </xf>
    <xf numFmtId="0" fontId="19" fillId="0" borderId="0" xfId="49" applyFont="1" applyFill="1" applyAlignment="1">
      <alignment vertical="center"/>
    </xf>
    <xf numFmtId="0" fontId="6" fillId="2" borderId="7" xfId="0" applyFont="1" applyFill="1" applyBorder="1" applyAlignment="1">
      <alignment vertical="top" wrapText="1"/>
    </xf>
    <xf numFmtId="0" fontId="7" fillId="2" borderId="111" xfId="5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7" fillId="2" borderId="81" xfId="51" applyFont="1" applyFill="1" applyBorder="1" applyAlignment="1">
      <alignment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80" fontId="1" fillId="2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2" fontId="3" fillId="2" borderId="14" xfId="5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vertical="center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13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15" fillId="0" borderId="0" xfId="50" applyFont="1" applyFill="1" applyAlignment="1">
      <alignment vertical="center"/>
    </xf>
    <xf numFmtId="2" fontId="15" fillId="0" borderId="0" xfId="50" applyNumberFormat="1" applyFont="1" applyFill="1" applyAlignment="1">
      <alignment vertical="center"/>
    </xf>
    <xf numFmtId="0" fontId="3" fillId="2" borderId="13" xfId="49" applyFont="1" applyFill="1" applyBorder="1" applyAlignment="1">
      <alignment horizontal="center" vertical="center" wrapText="1"/>
    </xf>
    <xf numFmtId="2" fontId="3" fillId="2" borderId="13" xfId="49" applyNumberFormat="1" applyFont="1" applyFill="1" applyBorder="1" applyAlignment="1">
      <alignment horizontal="center" vertical="center" wrapText="1"/>
    </xf>
    <xf numFmtId="0" fontId="15" fillId="2" borderId="77" xfId="0" applyFont="1" applyFill="1" applyBorder="1" applyAlignment="1">
      <alignment horizontal="center" vertical="center" wrapText="1"/>
    </xf>
    <xf numFmtId="0" fontId="15" fillId="2" borderId="78" xfId="0" applyFont="1" applyFill="1" applyBorder="1" applyAlignment="1">
      <alignment horizontal="center" vertical="center" wrapText="1"/>
    </xf>
    <xf numFmtId="2" fontId="4" fillId="2" borderId="83" xfId="0" applyNumberFormat="1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49" fontId="1" fillId="0" borderId="0" xfId="50" applyNumberFormat="1" applyFont="1" applyFill="1" applyAlignment="1">
      <alignment horizontal="center" vertical="center"/>
    </xf>
    <xf numFmtId="2" fontId="3" fillId="2" borderId="115" xfId="49" applyNumberFormat="1" applyFont="1" applyFill="1" applyBorder="1" applyAlignment="1">
      <alignment horizontal="center" vertical="center" wrapText="1"/>
    </xf>
    <xf numFmtId="0" fontId="19" fillId="0" borderId="0" xfId="49" applyFont="1" applyFill="1" applyBorder="1" applyAlignment="1">
      <alignment vertical="center"/>
    </xf>
    <xf numFmtId="0" fontId="3" fillId="2" borderId="116" xfId="50" applyFont="1" applyFill="1" applyBorder="1" applyAlignment="1">
      <alignment horizontal="center" vertical="center" wrapText="1"/>
    </xf>
    <xf numFmtId="0" fontId="3" fillId="2" borderId="117" xfId="50" applyFont="1" applyFill="1" applyBorder="1" applyAlignment="1">
      <alignment horizontal="center" vertical="center" wrapText="1"/>
    </xf>
    <xf numFmtId="2" fontId="4" fillId="2" borderId="118" xfId="50" applyNumberFormat="1" applyFont="1" applyFill="1" applyBorder="1" applyAlignment="1">
      <alignment horizontal="center" vertical="center" wrapText="1"/>
    </xf>
    <xf numFmtId="0" fontId="3" fillId="2" borderId="103" xfId="0" applyFont="1" applyFill="1" applyBorder="1" applyAlignment="1">
      <alignment horizontal="center" vertical="center" wrapText="1"/>
    </xf>
    <xf numFmtId="0" fontId="3" fillId="2" borderId="104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 wrapText="1"/>
    </xf>
    <xf numFmtId="2" fontId="3" fillId="2" borderId="82" xfId="0" applyNumberFormat="1" applyFont="1" applyFill="1" applyBorder="1" applyAlignment="1">
      <alignment horizontal="center" vertical="center" wrapText="1"/>
    </xf>
    <xf numFmtId="2" fontId="4" fillId="2" borderId="73" xfId="0" applyNumberFormat="1" applyFont="1" applyFill="1" applyBorder="1" applyAlignment="1">
      <alignment horizontal="center" vertical="center" wrapText="1"/>
    </xf>
    <xf numFmtId="2" fontId="4" fillId="2" borderId="7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119" xfId="50" applyNumberFormat="1" applyFont="1" applyFill="1" applyBorder="1" applyAlignment="1">
      <alignment horizontal="center" vertical="center" wrapText="1"/>
    </xf>
    <xf numFmtId="2" fontId="3" fillId="2" borderId="64" xfId="0" applyNumberFormat="1" applyFont="1" applyFill="1" applyBorder="1" applyAlignment="1">
      <alignment horizontal="center" vertical="center" wrapText="1"/>
    </xf>
    <xf numFmtId="2" fontId="4" fillId="2" borderId="88" xfId="0" applyNumberFormat="1" applyFont="1" applyFill="1" applyBorder="1" applyAlignment="1">
      <alignment horizontal="center" vertical="center" wrapText="1"/>
    </xf>
    <xf numFmtId="2" fontId="4" fillId="2" borderId="120" xfId="5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2" borderId="85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2" fontId="4" fillId="0" borderId="0" xfId="50" applyNumberFormat="1" applyFont="1" applyFill="1" applyBorder="1" applyAlignment="1">
      <alignment horizontal="center" vertical="center" wrapText="1"/>
    </xf>
    <xf numFmtId="0" fontId="7" fillId="2" borderId="121" xfId="51" applyFont="1" applyFill="1" applyBorder="1" applyAlignment="1">
      <alignment vertical="center" wrapText="1"/>
    </xf>
    <xf numFmtId="2" fontId="4" fillId="2" borderId="9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3" fillId="2" borderId="111" xfId="5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8" fillId="0" borderId="0" xfId="50" applyFont="1" applyFill="1" applyAlignment="1">
      <alignment vertical="center"/>
    </xf>
    <xf numFmtId="0" fontId="20" fillId="0" borderId="0" xfId="50" applyFont="1" applyFill="1" applyAlignment="1">
      <alignment vertical="center"/>
    </xf>
    <xf numFmtId="2" fontId="5" fillId="0" borderId="0" xfId="50" applyNumberFormat="1" applyFont="1" applyFill="1" applyBorder="1" applyAlignment="1">
      <alignment horizontal="center" vertical="center" wrapText="1"/>
    </xf>
    <xf numFmtId="49" fontId="1" fillId="0" borderId="0" xfId="50" applyNumberFormat="1" applyFont="1" applyFill="1" applyAlignment="1">
      <alignment vertical="center"/>
    </xf>
    <xf numFmtId="180" fontId="8" fillId="0" borderId="0" xfId="0" applyNumberFormat="1" applyFont="1" applyFill="1" applyBorder="1" applyAlignment="1">
      <alignment horizontal="center" vertical="center"/>
    </xf>
    <xf numFmtId="0" fontId="20" fillId="0" borderId="0" xfId="50" applyFont="1" applyFill="1" applyBorder="1" applyAlignment="1">
      <alignment vertical="center"/>
    </xf>
    <xf numFmtId="0" fontId="15" fillId="0" borderId="0" xfId="50" applyFont="1" applyFill="1" applyBorder="1" applyAlignment="1">
      <alignment vertical="center"/>
    </xf>
    <xf numFmtId="2" fontId="15" fillId="0" borderId="0" xfId="50" applyNumberFormat="1" applyFont="1" applyFill="1" applyBorder="1" applyAlignment="1">
      <alignment vertical="center"/>
    </xf>
    <xf numFmtId="0" fontId="3" fillId="0" borderId="0" xfId="50" applyFont="1" applyFill="1" applyBorder="1" applyAlignment="1">
      <alignment vertical="center" wrapText="1"/>
    </xf>
    <xf numFmtId="2" fontId="3" fillId="0" borderId="0" xfId="50" applyNumberFormat="1" applyFont="1" applyFill="1" applyBorder="1" applyAlignment="1">
      <alignment vertical="center" wrapText="1"/>
    </xf>
    <xf numFmtId="0" fontId="4" fillId="0" borderId="8" xfId="50" applyFont="1" applyFill="1" applyBorder="1" applyAlignment="1">
      <alignment vertical="center" wrapText="1"/>
    </xf>
    <xf numFmtId="0" fontId="4" fillId="0" borderId="0" xfId="50" applyFont="1" applyFill="1" applyBorder="1" applyAlignment="1">
      <alignment vertical="center" wrapText="1"/>
    </xf>
    <xf numFmtId="2" fontId="5" fillId="0" borderId="0" xfId="5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top" wrapText="1"/>
    </xf>
    <xf numFmtId="2" fontId="4" fillId="2" borderId="122" xfId="50" applyNumberFormat="1" applyFont="1" applyFill="1" applyBorder="1" applyAlignment="1">
      <alignment horizontal="center" vertical="center" wrapText="1"/>
    </xf>
    <xf numFmtId="2" fontId="4" fillId="2" borderId="12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left" vertical="center" wrapText="1"/>
    </xf>
    <xf numFmtId="0" fontId="21" fillId="2" borderId="0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7" fillId="0" borderId="0" xfId="51" applyFont="1" applyFill="1" applyBorder="1" applyAlignment="1">
      <alignment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2" fontId="3" fillId="0" borderId="0" xfId="50" applyNumberFormat="1" applyFont="1" applyFill="1" applyBorder="1" applyAlignment="1">
      <alignment horizontal="center" vertical="center" wrapText="1"/>
    </xf>
    <xf numFmtId="180" fontId="1" fillId="2" borderId="0" xfId="0" applyNumberFormat="1" applyFont="1" applyFill="1" applyBorder="1" applyAlignment="1">
      <alignment vertic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2" xfId="50"/>
    <cellStyle name="Обычный 2 2" xfId="51"/>
    <cellStyle name="Обычный 3" xfId="52"/>
  </cellStyles>
  <tableStyles count="0" defaultTableStyle="TableStyleMedium2" defaultPivotStyle="PivotStyleLight16"/>
  <colors>
    <mruColors>
      <color rgb="000000FF"/>
      <color rgb="00FFFF00"/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1"/>
  <sheetViews>
    <sheetView tabSelected="1" zoomScalePageLayoutView="80" zoomScaleSheetLayoutView="90" topLeftCell="A370" workbookViewId="0">
      <selection activeCell="B444" sqref="B444"/>
    </sheetView>
  </sheetViews>
  <sheetFormatPr defaultColWidth="9.14285714285714" defaultRowHeight="18" customHeight="1"/>
  <cols>
    <col min="1" max="1" width="29.5714285714286" style="3" customWidth="1"/>
    <col min="2" max="2" width="63" style="3" customWidth="1"/>
    <col min="3" max="3" width="14.2857142857143" style="3" customWidth="1"/>
    <col min="4" max="4" width="10.7142857142857" style="3" customWidth="1"/>
    <col min="5" max="5" width="10.4285714285714" style="3" customWidth="1"/>
    <col min="6" max="6" width="12.4285714285714" style="3" customWidth="1"/>
    <col min="7" max="7" width="13.8571428571429" style="3" customWidth="1"/>
    <col min="8" max="10" width="9.28571428571429" style="3" customWidth="1"/>
    <col min="11" max="11" width="9.42857142857143" style="3" customWidth="1"/>
    <col min="12" max="12" width="9.57142857142857" style="3" customWidth="1"/>
    <col min="13" max="13" width="9.42857142857143" style="3" customWidth="1"/>
    <col min="14" max="14" width="9.57142857142857" style="3" customWidth="1"/>
    <col min="15" max="15" width="9.28571428571429" style="3" customWidth="1"/>
    <col min="16" max="16" width="9.14285714285714" style="186"/>
    <col min="17" max="16384" width="9.14285714285714" style="188"/>
  </cols>
  <sheetData>
    <row r="1" s="1" customFormat="1" ht="15.75" customHeight="1" spans="1:16">
      <c r="A1" s="5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4"/>
    </row>
    <row r="2" s="1" customFormat="1" ht="13.5" customHeight="1" spans="1:16">
      <c r="A2" s="8" t="s">
        <v>0</v>
      </c>
      <c r="B2" s="6"/>
      <c r="C2" s="6"/>
      <c r="D2" s="7"/>
      <c r="E2" s="7"/>
      <c r="F2" s="7"/>
      <c r="G2" s="7"/>
      <c r="H2" s="6"/>
      <c r="I2" s="7"/>
      <c r="J2" s="7"/>
      <c r="K2" s="7"/>
      <c r="L2" s="7"/>
      <c r="M2" s="7"/>
      <c r="N2" s="58" t="s">
        <v>1</v>
      </c>
      <c r="O2" s="58"/>
      <c r="P2" s="84"/>
    </row>
    <row r="3" s="1" customFormat="1" ht="16.5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1"/>
      <c r="F3" s="11"/>
      <c r="G3" s="12" t="s">
        <v>6</v>
      </c>
      <c r="H3" s="11" t="s">
        <v>7</v>
      </c>
      <c r="I3" s="11"/>
      <c r="J3" s="11"/>
      <c r="K3" s="59"/>
      <c r="L3" s="11" t="s">
        <v>8</v>
      </c>
      <c r="M3" s="11"/>
      <c r="N3" s="11"/>
      <c r="O3" s="60"/>
      <c r="P3" s="84"/>
    </row>
    <row r="4" s="1" customFormat="1" ht="16.5" customHeight="1" spans="1:16">
      <c r="A4" s="13"/>
      <c r="B4" s="14"/>
      <c r="C4" s="14"/>
      <c r="D4" s="15" t="s">
        <v>9</v>
      </c>
      <c r="E4" s="15" t="s">
        <v>10</v>
      </c>
      <c r="F4" s="15" t="s">
        <v>11</v>
      </c>
      <c r="G4" s="16"/>
      <c r="H4" s="15" t="s">
        <v>12</v>
      </c>
      <c r="I4" s="15" t="s">
        <v>13</v>
      </c>
      <c r="J4" s="15" t="s">
        <v>14</v>
      </c>
      <c r="K4" s="62" t="s">
        <v>15</v>
      </c>
      <c r="L4" s="15" t="s">
        <v>16</v>
      </c>
      <c r="M4" s="15" t="s">
        <v>17</v>
      </c>
      <c r="N4" s="15" t="s">
        <v>18</v>
      </c>
      <c r="O4" s="63" t="s">
        <v>19</v>
      </c>
      <c r="P4" s="84"/>
    </row>
    <row r="5" s="1" customFormat="1" ht="16.5" customHeight="1" spans="1:16">
      <c r="A5" s="17" t="s">
        <v>20</v>
      </c>
      <c r="B5" s="18"/>
      <c r="C5" s="19"/>
      <c r="D5" s="20"/>
      <c r="E5" s="20"/>
      <c r="F5" s="20"/>
      <c r="G5" s="20"/>
      <c r="H5" s="20"/>
      <c r="I5" s="20"/>
      <c r="J5" s="20"/>
      <c r="K5" s="65"/>
      <c r="L5" s="20"/>
      <c r="M5" s="20"/>
      <c r="N5" s="20"/>
      <c r="O5" s="66"/>
      <c r="P5" s="84"/>
    </row>
    <row r="6" s="2" customFormat="1" ht="18.75" spans="1:16">
      <c r="A6" s="21" t="s">
        <v>21</v>
      </c>
      <c r="B6" s="22" t="s">
        <v>22</v>
      </c>
      <c r="C6" s="23">
        <v>200</v>
      </c>
      <c r="D6" s="24">
        <v>15.51</v>
      </c>
      <c r="E6" s="24">
        <v>20.22</v>
      </c>
      <c r="F6" s="24">
        <v>52.55</v>
      </c>
      <c r="G6" s="24">
        <v>454.22</v>
      </c>
      <c r="H6" s="24">
        <v>0.12</v>
      </c>
      <c r="I6" s="24">
        <v>0.61</v>
      </c>
      <c r="J6" s="24">
        <v>0.4</v>
      </c>
      <c r="K6" s="24">
        <v>0.92</v>
      </c>
      <c r="L6" s="24">
        <v>163.08</v>
      </c>
      <c r="M6" s="24">
        <v>307.68</v>
      </c>
      <c r="N6" s="24">
        <v>24.61</v>
      </c>
      <c r="O6" s="68">
        <v>3.08</v>
      </c>
      <c r="P6" s="250"/>
    </row>
    <row r="7" s="2" customFormat="1" customHeight="1" spans="1:16">
      <c r="A7" s="21" t="s">
        <v>23</v>
      </c>
      <c r="B7" s="22" t="s">
        <v>24</v>
      </c>
      <c r="C7" s="23">
        <v>60</v>
      </c>
      <c r="D7" s="24">
        <v>1.86</v>
      </c>
      <c r="E7" s="24">
        <v>0.12</v>
      </c>
      <c r="F7" s="24">
        <v>3.9</v>
      </c>
      <c r="G7" s="24">
        <f>(D7*4)+(E7*9)+(F7*4)</f>
        <v>24.12</v>
      </c>
      <c r="H7" s="24">
        <v>0.06</v>
      </c>
      <c r="I7" s="24">
        <v>6</v>
      </c>
      <c r="J7" s="24">
        <v>0.18</v>
      </c>
      <c r="K7" s="70">
        <v>0</v>
      </c>
      <c r="L7" s="24">
        <v>12</v>
      </c>
      <c r="M7" s="24">
        <v>37.2</v>
      </c>
      <c r="N7" s="24">
        <v>12.6</v>
      </c>
      <c r="O7" s="71">
        <v>0.42</v>
      </c>
      <c r="P7" s="250"/>
    </row>
    <row r="8" s="2" customFormat="1" ht="18.75" spans="1:16">
      <c r="A8" s="357" t="s">
        <v>25</v>
      </c>
      <c r="B8" s="26" t="s">
        <v>26</v>
      </c>
      <c r="C8" s="27">
        <v>40</v>
      </c>
      <c r="D8" s="28">
        <v>3.04</v>
      </c>
      <c r="E8" s="28">
        <v>0.32</v>
      </c>
      <c r="F8" s="28">
        <v>19.68</v>
      </c>
      <c r="G8" s="28">
        <v>94</v>
      </c>
      <c r="H8" s="28">
        <v>0.044</v>
      </c>
      <c r="I8" s="28">
        <v>0</v>
      </c>
      <c r="J8" s="28">
        <v>0</v>
      </c>
      <c r="K8" s="28">
        <v>0.44</v>
      </c>
      <c r="L8" s="28">
        <v>8</v>
      </c>
      <c r="M8" s="28">
        <v>26</v>
      </c>
      <c r="N8" s="28">
        <v>5.6</v>
      </c>
      <c r="O8" s="294">
        <v>0.44</v>
      </c>
      <c r="P8" s="250"/>
    </row>
    <row r="9" s="2" customFormat="1" ht="18.75" spans="1:16">
      <c r="A9" s="29" t="s">
        <v>27</v>
      </c>
      <c r="B9" s="30" t="s">
        <v>28</v>
      </c>
      <c r="C9" s="23">
        <v>200</v>
      </c>
      <c r="D9" s="31">
        <v>0.1</v>
      </c>
      <c r="E9" s="31">
        <v>0</v>
      </c>
      <c r="F9" s="31">
        <v>15</v>
      </c>
      <c r="G9" s="24">
        <f>(D9*4)+(E9*9)+(F9*4)</f>
        <v>60.4</v>
      </c>
      <c r="H9" s="31">
        <v>0</v>
      </c>
      <c r="I9" s="31">
        <v>0</v>
      </c>
      <c r="J9" s="31">
        <v>0</v>
      </c>
      <c r="K9" s="72">
        <v>0</v>
      </c>
      <c r="L9" s="24">
        <v>11</v>
      </c>
      <c r="M9" s="24">
        <v>3</v>
      </c>
      <c r="N9" s="24">
        <v>1</v>
      </c>
      <c r="O9" s="71">
        <v>0.3</v>
      </c>
      <c r="P9" s="250"/>
    </row>
    <row r="10" s="1" customFormat="1" ht="16.5" customHeight="1" spans="1:17">
      <c r="A10" s="32" t="s">
        <v>29</v>
      </c>
      <c r="B10" s="33"/>
      <c r="C10" s="34">
        <f t="shared" ref="C10:O10" si="0">SUM(C6:C9)</f>
        <v>500</v>
      </c>
      <c r="D10" s="35">
        <f t="shared" si="0"/>
        <v>20.51</v>
      </c>
      <c r="E10" s="35">
        <f t="shared" si="0"/>
        <v>20.66</v>
      </c>
      <c r="F10" s="35">
        <f t="shared" si="0"/>
        <v>91.13</v>
      </c>
      <c r="G10" s="35">
        <f t="shared" si="0"/>
        <v>632.74</v>
      </c>
      <c r="H10" s="35">
        <f t="shared" si="0"/>
        <v>0.224</v>
      </c>
      <c r="I10" s="35">
        <f t="shared" si="0"/>
        <v>6.61</v>
      </c>
      <c r="J10" s="35">
        <f t="shared" si="0"/>
        <v>0.58</v>
      </c>
      <c r="K10" s="73">
        <f t="shared" si="0"/>
        <v>1.36</v>
      </c>
      <c r="L10" s="35">
        <f t="shared" si="0"/>
        <v>194.08</v>
      </c>
      <c r="M10" s="35">
        <f t="shared" si="0"/>
        <v>373.88</v>
      </c>
      <c r="N10" s="35">
        <f t="shared" si="0"/>
        <v>43.81</v>
      </c>
      <c r="O10" s="74">
        <f t="shared" si="0"/>
        <v>4.24</v>
      </c>
      <c r="P10" s="84"/>
      <c r="Q10" s="2"/>
    </row>
    <row r="11" s="1" customFormat="1" ht="16.5" customHeight="1" spans="1:16">
      <c r="A11" s="17" t="s">
        <v>30</v>
      </c>
      <c r="B11" s="18"/>
      <c r="C11" s="18"/>
      <c r="D11" s="36"/>
      <c r="E11" s="36"/>
      <c r="F11" s="36"/>
      <c r="G11" s="36"/>
      <c r="H11" s="36"/>
      <c r="I11" s="36"/>
      <c r="J11" s="36"/>
      <c r="K11" s="75"/>
      <c r="L11" s="36"/>
      <c r="M11" s="36"/>
      <c r="N11" s="36"/>
      <c r="O11" s="76"/>
      <c r="P11" s="84"/>
    </row>
    <row r="12" s="3" customFormat="1" ht="19.5" customHeight="1" spans="1:17">
      <c r="A12" s="21" t="s">
        <v>31</v>
      </c>
      <c r="B12" s="22" t="s">
        <v>32</v>
      </c>
      <c r="C12" s="23">
        <v>60</v>
      </c>
      <c r="D12" s="24">
        <v>0.96</v>
      </c>
      <c r="E12" s="24">
        <v>5.86</v>
      </c>
      <c r="F12" s="24">
        <v>6.33</v>
      </c>
      <c r="G12" s="24">
        <f>(D12*4)+(E12*9)+(F12*4)</f>
        <v>81.9</v>
      </c>
      <c r="H12" s="24">
        <v>0.01</v>
      </c>
      <c r="I12" s="24">
        <v>16.68</v>
      </c>
      <c r="J12" s="24">
        <v>0</v>
      </c>
      <c r="K12" s="70">
        <v>2.97</v>
      </c>
      <c r="L12" s="24">
        <v>29.04</v>
      </c>
      <c r="M12" s="24">
        <v>21.12</v>
      </c>
      <c r="N12" s="24">
        <v>21.7</v>
      </c>
      <c r="O12" s="71">
        <v>0.39</v>
      </c>
      <c r="P12" s="246"/>
      <c r="Q12" s="1"/>
    </row>
    <row r="13" s="4" customFormat="1" ht="18.75" spans="1:17">
      <c r="A13" s="37" t="s">
        <v>33</v>
      </c>
      <c r="B13" s="38" t="s">
        <v>34</v>
      </c>
      <c r="C13" s="39">
        <v>200</v>
      </c>
      <c r="D13" s="40">
        <v>6.09</v>
      </c>
      <c r="E13" s="40">
        <v>6.96</v>
      </c>
      <c r="F13" s="40">
        <v>26.21</v>
      </c>
      <c r="G13" s="40">
        <v>229.15</v>
      </c>
      <c r="H13" s="40">
        <v>0.14</v>
      </c>
      <c r="I13" s="40">
        <v>0.2</v>
      </c>
      <c r="J13" s="40">
        <v>110</v>
      </c>
      <c r="K13" s="40">
        <v>1.16</v>
      </c>
      <c r="L13" s="40">
        <v>96</v>
      </c>
      <c r="M13" s="40">
        <v>65.6</v>
      </c>
      <c r="N13" s="40">
        <v>8</v>
      </c>
      <c r="O13" s="78">
        <v>0.28</v>
      </c>
      <c r="P13" s="318"/>
      <c r="Q13" s="3"/>
    </row>
    <row r="14" s="2" customFormat="1" ht="18.75" spans="1:18">
      <c r="A14" s="41" t="s">
        <v>35</v>
      </c>
      <c r="B14" s="42" t="s">
        <v>36</v>
      </c>
      <c r="C14" s="43">
        <v>200</v>
      </c>
      <c r="D14" s="44">
        <v>16.67</v>
      </c>
      <c r="E14" s="44">
        <v>14.74</v>
      </c>
      <c r="F14" s="44">
        <v>42.02</v>
      </c>
      <c r="G14" s="24">
        <f>(D14*4)+(E14*9)+(F14*4)</f>
        <v>367.42</v>
      </c>
      <c r="H14" s="44">
        <v>0.06</v>
      </c>
      <c r="I14" s="44">
        <v>18.48</v>
      </c>
      <c r="J14" s="44">
        <v>0</v>
      </c>
      <c r="K14" s="44">
        <v>2.38</v>
      </c>
      <c r="L14" s="44">
        <v>34</v>
      </c>
      <c r="M14" s="44">
        <v>47.5</v>
      </c>
      <c r="N14" s="44">
        <v>22.25</v>
      </c>
      <c r="O14" s="80">
        <v>0.8</v>
      </c>
      <c r="P14" s="250"/>
      <c r="Q14" s="4"/>
      <c r="R14" s="4"/>
    </row>
    <row r="15" s="2" customFormat="1" ht="18.75" spans="1:16">
      <c r="A15" s="21" t="s">
        <v>25</v>
      </c>
      <c r="B15" s="22" t="s">
        <v>26</v>
      </c>
      <c r="C15" s="23">
        <v>45</v>
      </c>
      <c r="D15" s="24">
        <v>3.42</v>
      </c>
      <c r="E15" s="24">
        <v>0.36</v>
      </c>
      <c r="F15" s="24">
        <v>22.14</v>
      </c>
      <c r="G15" s="24">
        <f>(D15*4)+(E15*9)+(F15*4)</f>
        <v>105.48</v>
      </c>
      <c r="H15" s="24">
        <v>0.0495</v>
      </c>
      <c r="I15" s="24">
        <v>0</v>
      </c>
      <c r="J15" s="24">
        <v>0</v>
      </c>
      <c r="K15" s="24">
        <v>0.495</v>
      </c>
      <c r="L15" s="24">
        <v>9</v>
      </c>
      <c r="M15" s="24">
        <v>29.25</v>
      </c>
      <c r="N15" s="24">
        <v>6.3</v>
      </c>
      <c r="O15" s="71">
        <v>0.495</v>
      </c>
      <c r="P15" s="250"/>
    </row>
    <row r="16" s="2" customFormat="1" ht="18.75" spans="1:16">
      <c r="A16" s="21" t="s">
        <v>37</v>
      </c>
      <c r="B16" s="45" t="s">
        <v>38</v>
      </c>
      <c r="C16" s="23">
        <v>200</v>
      </c>
      <c r="D16" s="24">
        <v>0.3</v>
      </c>
      <c r="E16" s="24">
        <v>0</v>
      </c>
      <c r="F16" s="24">
        <v>20.1</v>
      </c>
      <c r="G16" s="24">
        <f>(D16*4)+(E16*9)+(F16*4)</f>
        <v>81.6</v>
      </c>
      <c r="H16" s="24">
        <v>0</v>
      </c>
      <c r="I16" s="24">
        <v>0.8</v>
      </c>
      <c r="J16" s="24">
        <v>0</v>
      </c>
      <c r="K16" s="24">
        <v>0</v>
      </c>
      <c r="L16" s="24">
        <v>10</v>
      </c>
      <c r="M16" s="24">
        <v>6</v>
      </c>
      <c r="N16" s="24">
        <v>3</v>
      </c>
      <c r="O16" s="71">
        <v>0.6</v>
      </c>
      <c r="P16" s="250"/>
    </row>
    <row r="17" s="1" customFormat="1" ht="16.5" customHeight="1" spans="1:16">
      <c r="A17" s="32" t="s">
        <v>39</v>
      </c>
      <c r="B17" s="33"/>
      <c r="C17" s="34">
        <f t="shared" ref="C17:O17" si="1">SUM(C12:C16)</f>
        <v>705</v>
      </c>
      <c r="D17" s="35">
        <f t="shared" si="1"/>
        <v>27.44</v>
      </c>
      <c r="E17" s="35">
        <f t="shared" si="1"/>
        <v>27.92</v>
      </c>
      <c r="F17" s="35">
        <f t="shared" si="1"/>
        <v>116.8</v>
      </c>
      <c r="G17" s="35">
        <f t="shared" si="1"/>
        <v>865.55</v>
      </c>
      <c r="H17" s="35">
        <f t="shared" si="1"/>
        <v>0.2595</v>
      </c>
      <c r="I17" s="35">
        <f t="shared" si="1"/>
        <v>36.16</v>
      </c>
      <c r="J17" s="35">
        <f t="shared" si="1"/>
        <v>110</v>
      </c>
      <c r="K17" s="35">
        <f t="shared" si="1"/>
        <v>7.005</v>
      </c>
      <c r="L17" s="35">
        <f t="shared" si="1"/>
        <v>178.04</v>
      </c>
      <c r="M17" s="35">
        <f t="shared" si="1"/>
        <v>169.47</v>
      </c>
      <c r="N17" s="35">
        <f t="shared" si="1"/>
        <v>61.25</v>
      </c>
      <c r="O17" s="74">
        <f t="shared" si="1"/>
        <v>2.565</v>
      </c>
      <c r="P17" s="84"/>
    </row>
    <row r="18" s="1" customFormat="1" ht="16.5" customHeight="1" spans="1:16">
      <c r="A18" s="17" t="s">
        <v>40</v>
      </c>
      <c r="B18" s="18"/>
      <c r="C18" s="18"/>
      <c r="D18" s="36"/>
      <c r="E18" s="36"/>
      <c r="F18" s="36"/>
      <c r="G18" s="36"/>
      <c r="H18" s="36"/>
      <c r="I18" s="36"/>
      <c r="J18" s="36"/>
      <c r="K18" s="75"/>
      <c r="L18" s="36"/>
      <c r="M18" s="36"/>
      <c r="N18" s="36"/>
      <c r="O18" s="76"/>
      <c r="P18" s="84"/>
    </row>
    <row r="19" s="1" customFormat="1" ht="18.75" spans="1:16">
      <c r="A19" s="21" t="s">
        <v>41</v>
      </c>
      <c r="B19" s="22" t="s">
        <v>42</v>
      </c>
      <c r="C19" s="23">
        <v>240</v>
      </c>
      <c r="D19" s="31">
        <v>6.96</v>
      </c>
      <c r="E19" s="31">
        <v>6</v>
      </c>
      <c r="F19" s="31">
        <v>9.6</v>
      </c>
      <c r="G19" s="31">
        <v>120</v>
      </c>
      <c r="H19" s="31">
        <v>0.096</v>
      </c>
      <c r="I19" s="31">
        <v>1.68</v>
      </c>
      <c r="J19" s="31">
        <v>0.048</v>
      </c>
      <c r="K19" s="72">
        <v>0</v>
      </c>
      <c r="L19" s="24">
        <v>288</v>
      </c>
      <c r="M19" s="24">
        <v>216</v>
      </c>
      <c r="N19" s="24">
        <v>33.6</v>
      </c>
      <c r="O19" s="71">
        <v>0.24</v>
      </c>
      <c r="P19" s="84"/>
    </row>
    <row r="20" s="1" customFormat="1" ht="18.75" customHeight="1" spans="1:16">
      <c r="A20" s="21" t="s">
        <v>43</v>
      </c>
      <c r="B20" s="46" t="s">
        <v>44</v>
      </c>
      <c r="C20" s="47">
        <v>60</v>
      </c>
      <c r="D20" s="23">
        <v>5.48</v>
      </c>
      <c r="E20" s="23">
        <v>6.53</v>
      </c>
      <c r="F20" s="23">
        <v>26.75</v>
      </c>
      <c r="G20" s="23">
        <v>181.44</v>
      </c>
      <c r="H20" s="23">
        <v>0.05</v>
      </c>
      <c r="I20" s="23">
        <v>0.12</v>
      </c>
      <c r="J20" s="23">
        <v>0.08</v>
      </c>
      <c r="K20" s="47">
        <v>0.48</v>
      </c>
      <c r="L20" s="23">
        <v>39.6</v>
      </c>
      <c r="M20" s="23">
        <v>74.4</v>
      </c>
      <c r="N20" s="23">
        <v>8.4</v>
      </c>
      <c r="O20" s="81">
        <v>0.48</v>
      </c>
      <c r="P20" s="84"/>
    </row>
    <row r="21" s="1" customFormat="1" ht="16.5" customHeight="1" spans="1:16">
      <c r="A21" s="32" t="s">
        <v>45</v>
      </c>
      <c r="B21" s="33"/>
      <c r="C21" s="34">
        <f t="shared" ref="C21:O21" si="2">SUM(C19:C20)</f>
        <v>300</v>
      </c>
      <c r="D21" s="35">
        <f t="shared" si="2"/>
        <v>12.44</v>
      </c>
      <c r="E21" s="35">
        <f t="shared" si="2"/>
        <v>12.53</v>
      </c>
      <c r="F21" s="35">
        <f t="shared" si="2"/>
        <v>36.35</v>
      </c>
      <c r="G21" s="35">
        <f t="shared" si="2"/>
        <v>301.44</v>
      </c>
      <c r="H21" s="35">
        <f t="shared" si="2"/>
        <v>0.146</v>
      </c>
      <c r="I21" s="35">
        <f t="shared" si="2"/>
        <v>1.8</v>
      </c>
      <c r="J21" s="35">
        <f t="shared" si="2"/>
        <v>0.128</v>
      </c>
      <c r="K21" s="35">
        <f t="shared" si="2"/>
        <v>0.48</v>
      </c>
      <c r="L21" s="35">
        <f t="shared" si="2"/>
        <v>327.6</v>
      </c>
      <c r="M21" s="35">
        <f t="shared" si="2"/>
        <v>290.4</v>
      </c>
      <c r="N21" s="35">
        <f t="shared" si="2"/>
        <v>42</v>
      </c>
      <c r="O21" s="74">
        <f t="shared" si="2"/>
        <v>0.72</v>
      </c>
      <c r="P21" s="84"/>
    </row>
    <row r="22" s="1" customFormat="1" ht="17.25" customHeight="1" spans="1:16">
      <c r="A22" s="48" t="s">
        <v>46</v>
      </c>
      <c r="B22" s="49"/>
      <c r="C22" s="49"/>
      <c r="D22" s="50">
        <f t="shared" ref="D22:O22" si="3">D10+D17+D21</f>
        <v>60.39</v>
      </c>
      <c r="E22" s="50">
        <f t="shared" si="3"/>
        <v>61.11</v>
      </c>
      <c r="F22" s="50">
        <f t="shared" si="3"/>
        <v>244.28</v>
      </c>
      <c r="G22" s="50">
        <f t="shared" si="3"/>
        <v>1799.73</v>
      </c>
      <c r="H22" s="50">
        <f t="shared" si="3"/>
        <v>0.6295</v>
      </c>
      <c r="I22" s="50">
        <f t="shared" si="3"/>
        <v>44.57</v>
      </c>
      <c r="J22" s="50">
        <f t="shared" si="3"/>
        <v>110.708</v>
      </c>
      <c r="K22" s="50">
        <f t="shared" si="3"/>
        <v>8.845</v>
      </c>
      <c r="L22" s="50">
        <f t="shared" si="3"/>
        <v>699.72</v>
      </c>
      <c r="M22" s="50">
        <f t="shared" si="3"/>
        <v>833.75</v>
      </c>
      <c r="N22" s="50">
        <f t="shared" si="3"/>
        <v>147.06</v>
      </c>
      <c r="O22" s="82">
        <f t="shared" si="3"/>
        <v>7.525</v>
      </c>
      <c r="P22" s="84"/>
    </row>
    <row r="23" s="1" customFormat="1" ht="17.25" customHeight="1" spans="1:16">
      <c r="A23" s="51" t="s">
        <v>47</v>
      </c>
      <c r="B23" s="52"/>
      <c r="C23" s="53"/>
      <c r="D23" s="54">
        <f t="shared" ref="D23:O23" si="4">D10+D17+D21</f>
        <v>60.39</v>
      </c>
      <c r="E23" s="54">
        <f t="shared" si="4"/>
        <v>61.11</v>
      </c>
      <c r="F23" s="54">
        <f t="shared" si="4"/>
        <v>244.28</v>
      </c>
      <c r="G23" s="54">
        <f t="shared" si="4"/>
        <v>1799.73</v>
      </c>
      <c r="H23" s="54">
        <f t="shared" si="4"/>
        <v>0.6295</v>
      </c>
      <c r="I23" s="54">
        <f t="shared" si="4"/>
        <v>44.57</v>
      </c>
      <c r="J23" s="54">
        <f t="shared" si="4"/>
        <v>110.708</v>
      </c>
      <c r="K23" s="54">
        <f t="shared" si="4"/>
        <v>8.845</v>
      </c>
      <c r="L23" s="54">
        <f t="shared" si="4"/>
        <v>699.72</v>
      </c>
      <c r="M23" s="54">
        <f t="shared" si="4"/>
        <v>833.75</v>
      </c>
      <c r="N23" s="54">
        <f t="shared" si="4"/>
        <v>147.06</v>
      </c>
      <c r="O23" s="83">
        <f t="shared" si="4"/>
        <v>7.525</v>
      </c>
      <c r="P23" s="84"/>
    </row>
    <row r="24" s="1" customFormat="1" ht="17.25" customHeight="1" spans="1:16">
      <c r="A24" s="55"/>
      <c r="B24" s="55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4"/>
    </row>
    <row r="25" s="1" customFormat="1" ht="13.5" customHeight="1" spans="1:16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70"/>
      <c r="P25" s="84"/>
    </row>
    <row r="26" s="1" customFormat="1" ht="16.5" customHeight="1" spans="1:16">
      <c r="A26" s="8" t="s">
        <v>48</v>
      </c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58" t="s">
        <v>1</v>
      </c>
      <c r="O26" s="58"/>
      <c r="P26" s="84"/>
    </row>
    <row r="27" s="1" customFormat="1" ht="16.5" customHeight="1" spans="1:16">
      <c r="A27" s="9" t="s">
        <v>2</v>
      </c>
      <c r="B27" s="10" t="s">
        <v>3</v>
      </c>
      <c r="C27" s="10" t="s">
        <v>4</v>
      </c>
      <c r="D27" s="11" t="s">
        <v>5</v>
      </c>
      <c r="E27" s="11"/>
      <c r="F27" s="11"/>
      <c r="G27" s="12" t="s">
        <v>6</v>
      </c>
      <c r="H27" s="11" t="s">
        <v>7</v>
      </c>
      <c r="I27" s="11"/>
      <c r="J27" s="11"/>
      <c r="K27" s="11"/>
      <c r="L27" s="11" t="s">
        <v>8</v>
      </c>
      <c r="M27" s="11"/>
      <c r="N27" s="11"/>
      <c r="O27" s="60"/>
      <c r="P27" s="84"/>
    </row>
    <row r="28" s="1" customFormat="1" ht="16.5" customHeight="1" spans="1:16">
      <c r="A28" s="13"/>
      <c r="B28" s="14"/>
      <c r="C28" s="14"/>
      <c r="D28" s="15" t="s">
        <v>9</v>
      </c>
      <c r="E28" s="15" t="s">
        <v>10</v>
      </c>
      <c r="F28" s="15" t="s">
        <v>11</v>
      </c>
      <c r="G28" s="16"/>
      <c r="H28" s="15" t="s">
        <v>12</v>
      </c>
      <c r="I28" s="15" t="s">
        <v>13</v>
      </c>
      <c r="J28" s="15" t="s">
        <v>14</v>
      </c>
      <c r="K28" s="15" t="s">
        <v>15</v>
      </c>
      <c r="L28" s="15" t="s">
        <v>16</v>
      </c>
      <c r="M28" s="15" t="s">
        <v>17</v>
      </c>
      <c r="N28" s="15" t="s">
        <v>18</v>
      </c>
      <c r="O28" s="63" t="s">
        <v>19</v>
      </c>
      <c r="P28" s="84"/>
    </row>
    <row r="29" s="1" customFormat="1" ht="17.25" customHeight="1" spans="1:16">
      <c r="A29" s="17" t="s">
        <v>20</v>
      </c>
      <c r="B29" s="18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66"/>
      <c r="P29" s="84"/>
    </row>
    <row r="30" s="1" customFormat="1" ht="17.25" customHeight="1" spans="1:17">
      <c r="A30" s="21" t="s">
        <v>49</v>
      </c>
      <c r="B30" s="358" t="s">
        <v>50</v>
      </c>
      <c r="C30" s="23">
        <v>200</v>
      </c>
      <c r="D30" s="24">
        <v>14.12</v>
      </c>
      <c r="E30" s="24">
        <v>5.04</v>
      </c>
      <c r="F30" s="24">
        <v>42.52</v>
      </c>
      <c r="G30" s="24">
        <f>(D30*4)+(E30*9)+(F30*4)</f>
        <v>271.92</v>
      </c>
      <c r="H30" s="24">
        <v>0.2</v>
      </c>
      <c r="I30" s="24">
        <v>0</v>
      </c>
      <c r="J30" s="24">
        <v>191.74</v>
      </c>
      <c r="K30" s="70">
        <v>12</v>
      </c>
      <c r="L30" s="24">
        <v>95</v>
      </c>
      <c r="M30" s="24">
        <v>95</v>
      </c>
      <c r="N30" s="24">
        <v>21</v>
      </c>
      <c r="O30" s="71">
        <v>3.6</v>
      </c>
      <c r="P30" s="84"/>
      <c r="Q30" s="378"/>
    </row>
    <row r="31" s="2" customFormat="1" ht="18.75" spans="1:16">
      <c r="A31" s="21" t="s">
        <v>51</v>
      </c>
      <c r="B31" s="22" t="s">
        <v>52</v>
      </c>
      <c r="C31" s="23">
        <v>60</v>
      </c>
      <c r="D31" s="24">
        <v>2.74</v>
      </c>
      <c r="E31" s="24">
        <v>13.84</v>
      </c>
      <c r="F31" s="24">
        <v>18</v>
      </c>
      <c r="G31" s="24">
        <f>(D31*4)+(E31*9)+(F31*4)</f>
        <v>207.52</v>
      </c>
      <c r="H31" s="24">
        <v>0.05</v>
      </c>
      <c r="I31" s="24">
        <v>0</v>
      </c>
      <c r="J31" s="24">
        <v>60</v>
      </c>
      <c r="K31" s="24">
        <v>0.3</v>
      </c>
      <c r="L31" s="24">
        <v>49.2</v>
      </c>
      <c r="M31" s="24">
        <v>13</v>
      </c>
      <c r="N31" s="24">
        <v>6.05</v>
      </c>
      <c r="O31" s="71">
        <v>1.28</v>
      </c>
      <c r="P31" s="250"/>
    </row>
    <row r="32" s="2" customFormat="1" ht="18.75" spans="1:16">
      <c r="A32" s="21" t="s">
        <v>53</v>
      </c>
      <c r="B32" s="22" t="s">
        <v>54</v>
      </c>
      <c r="C32" s="23">
        <v>100</v>
      </c>
      <c r="D32" s="31">
        <v>0.9</v>
      </c>
      <c r="E32" s="31">
        <v>0.2</v>
      </c>
      <c r="F32" s="31">
        <v>8.1</v>
      </c>
      <c r="G32" s="31">
        <v>43</v>
      </c>
      <c r="H32" s="31">
        <v>0.04</v>
      </c>
      <c r="I32" s="31">
        <v>60</v>
      </c>
      <c r="J32" s="31">
        <v>0</v>
      </c>
      <c r="K32" s="31">
        <v>0.2</v>
      </c>
      <c r="L32" s="24">
        <v>34</v>
      </c>
      <c r="M32" s="24">
        <v>23</v>
      </c>
      <c r="N32" s="24">
        <v>13</v>
      </c>
      <c r="O32" s="71">
        <v>0.3</v>
      </c>
      <c r="P32" s="250"/>
    </row>
    <row r="33" s="183" customFormat="1" ht="18.75" spans="1:16">
      <c r="A33" s="21" t="s">
        <v>55</v>
      </c>
      <c r="B33" s="22" t="s">
        <v>56</v>
      </c>
      <c r="C33" s="23">
        <v>200</v>
      </c>
      <c r="D33" s="24">
        <v>2.2</v>
      </c>
      <c r="E33" s="24">
        <v>2.2</v>
      </c>
      <c r="F33" s="24">
        <v>22.4</v>
      </c>
      <c r="G33" s="24">
        <f>(D33*4)+(E33*9)+(F33*4)</f>
        <v>118.2</v>
      </c>
      <c r="H33" s="24">
        <v>0.02</v>
      </c>
      <c r="I33" s="24">
        <v>0.2</v>
      </c>
      <c r="J33" s="24">
        <v>0.01</v>
      </c>
      <c r="K33" s="24">
        <v>0</v>
      </c>
      <c r="L33" s="24">
        <v>62</v>
      </c>
      <c r="M33" s="24">
        <v>71</v>
      </c>
      <c r="N33" s="24">
        <v>23</v>
      </c>
      <c r="O33" s="71">
        <v>1</v>
      </c>
      <c r="P33" s="293"/>
    </row>
    <row r="34" s="1" customFormat="1" ht="16.5" customHeight="1" spans="1:16">
      <c r="A34" s="32" t="s">
        <v>29</v>
      </c>
      <c r="B34" s="33"/>
      <c r="C34" s="34">
        <f t="shared" ref="C34:O34" si="5">SUM(C30:C33)</f>
        <v>560</v>
      </c>
      <c r="D34" s="34">
        <f t="shared" si="5"/>
        <v>19.96</v>
      </c>
      <c r="E34" s="34">
        <f t="shared" si="5"/>
        <v>21.28</v>
      </c>
      <c r="F34" s="34">
        <f t="shared" si="5"/>
        <v>91.02</v>
      </c>
      <c r="G34" s="35">
        <f t="shared" si="5"/>
        <v>640.64</v>
      </c>
      <c r="H34" s="35">
        <f t="shared" si="5"/>
        <v>0.31</v>
      </c>
      <c r="I34" s="35">
        <f t="shared" si="5"/>
        <v>60.2</v>
      </c>
      <c r="J34" s="35">
        <f t="shared" si="5"/>
        <v>251.75</v>
      </c>
      <c r="K34" s="35">
        <f t="shared" si="5"/>
        <v>12.5</v>
      </c>
      <c r="L34" s="35">
        <f t="shared" si="5"/>
        <v>240.2</v>
      </c>
      <c r="M34" s="35">
        <f t="shared" si="5"/>
        <v>202</v>
      </c>
      <c r="N34" s="35">
        <f t="shared" si="5"/>
        <v>63.05</v>
      </c>
      <c r="O34" s="74">
        <f t="shared" si="5"/>
        <v>6.18</v>
      </c>
      <c r="P34" s="84"/>
    </row>
    <row r="35" s="1" customFormat="1" ht="16.5" customHeight="1" spans="1:16">
      <c r="A35" s="17" t="s">
        <v>30</v>
      </c>
      <c r="B35" s="18"/>
      <c r="C35" s="18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76"/>
      <c r="P35" s="84"/>
    </row>
    <row r="36" s="1" customFormat="1" ht="18.75" customHeight="1" spans="1:16">
      <c r="A36" s="21" t="s">
        <v>57</v>
      </c>
      <c r="B36" s="230" t="s">
        <v>58</v>
      </c>
      <c r="C36" s="23">
        <v>60</v>
      </c>
      <c r="D36" s="24">
        <v>1.2</v>
      </c>
      <c r="E36" s="24">
        <v>3.6</v>
      </c>
      <c r="F36" s="24">
        <v>9.12</v>
      </c>
      <c r="G36" s="24">
        <f>(D36*4)+(E36*9)+(F36*4)</f>
        <v>73.68</v>
      </c>
      <c r="H36" s="24">
        <v>0.04</v>
      </c>
      <c r="I36" s="24">
        <v>6.06</v>
      </c>
      <c r="J36" s="24">
        <v>0</v>
      </c>
      <c r="K36" s="70">
        <v>1.68</v>
      </c>
      <c r="L36" s="24">
        <v>9.6</v>
      </c>
      <c r="M36" s="24">
        <v>27.6</v>
      </c>
      <c r="N36" s="24">
        <v>10.8</v>
      </c>
      <c r="O36" s="71">
        <v>0.42</v>
      </c>
      <c r="P36" s="84"/>
    </row>
    <row r="37" s="2" customFormat="1" ht="18.75" spans="1:16">
      <c r="A37" s="21" t="s">
        <v>59</v>
      </c>
      <c r="B37" s="22" t="s">
        <v>60</v>
      </c>
      <c r="C37" s="23">
        <v>200</v>
      </c>
      <c r="D37" s="24">
        <v>2.42</v>
      </c>
      <c r="E37" s="24">
        <v>7.58</v>
      </c>
      <c r="F37" s="24">
        <v>22.27</v>
      </c>
      <c r="G37" s="24">
        <v>175.44</v>
      </c>
      <c r="H37" s="24">
        <v>0.07</v>
      </c>
      <c r="I37" s="24">
        <v>9.17</v>
      </c>
      <c r="J37" s="24">
        <v>92.39</v>
      </c>
      <c r="K37" s="24">
        <v>0.25</v>
      </c>
      <c r="L37" s="24">
        <v>97.64</v>
      </c>
      <c r="M37" s="24">
        <v>92.81</v>
      </c>
      <c r="N37" s="24">
        <v>20</v>
      </c>
      <c r="O37" s="71">
        <v>0.1</v>
      </c>
      <c r="P37" s="250"/>
    </row>
    <row r="38" s="2" customFormat="1" ht="18.75" spans="1:16">
      <c r="A38" s="231" t="s">
        <v>61</v>
      </c>
      <c r="B38" s="232" t="s">
        <v>62</v>
      </c>
      <c r="C38" s="233">
        <v>100</v>
      </c>
      <c r="D38" s="234">
        <v>15.41</v>
      </c>
      <c r="E38" s="234">
        <v>11.8</v>
      </c>
      <c r="F38" s="234">
        <v>20.5</v>
      </c>
      <c r="G38" s="24">
        <f>(D38*4)+(E38*9)+(F38*4)</f>
        <v>249.84</v>
      </c>
      <c r="H38" s="24">
        <v>0.12</v>
      </c>
      <c r="I38" s="24">
        <v>1.3</v>
      </c>
      <c r="J38" s="24">
        <v>153</v>
      </c>
      <c r="K38" s="24">
        <v>0</v>
      </c>
      <c r="L38" s="24">
        <v>187.69</v>
      </c>
      <c r="M38" s="24">
        <v>23.2</v>
      </c>
      <c r="N38" s="24">
        <v>0</v>
      </c>
      <c r="O38" s="71">
        <v>0.05</v>
      </c>
      <c r="P38" s="250"/>
    </row>
    <row r="39" s="2" customFormat="1" ht="18.75" spans="1:16">
      <c r="A39" s="359" t="s">
        <v>63</v>
      </c>
      <c r="B39" s="360" t="s">
        <v>64</v>
      </c>
      <c r="C39" s="23">
        <v>150</v>
      </c>
      <c r="D39" s="24">
        <v>6.68</v>
      </c>
      <c r="E39" s="24">
        <v>4.78</v>
      </c>
      <c r="F39" s="24">
        <v>36.4</v>
      </c>
      <c r="G39" s="24">
        <v>201.35</v>
      </c>
      <c r="H39" s="24">
        <v>0.057</v>
      </c>
      <c r="I39" s="24">
        <v>0</v>
      </c>
      <c r="J39" s="24">
        <v>100</v>
      </c>
      <c r="K39" s="24">
        <v>0.795</v>
      </c>
      <c r="L39" s="24">
        <v>70.28</v>
      </c>
      <c r="M39" s="24">
        <v>177.95</v>
      </c>
      <c r="N39" s="24">
        <v>8.1</v>
      </c>
      <c r="O39" s="71">
        <v>0.08</v>
      </c>
      <c r="P39" s="250"/>
    </row>
    <row r="40" s="2" customFormat="1" ht="18.75" spans="1:16">
      <c r="A40" s="21" t="s">
        <v>65</v>
      </c>
      <c r="B40" s="22" t="s">
        <v>66</v>
      </c>
      <c r="C40" s="23">
        <v>25</v>
      </c>
      <c r="D40" s="24">
        <v>1.65</v>
      </c>
      <c r="E40" s="24">
        <v>0.3</v>
      </c>
      <c r="F40" s="24">
        <v>8.35</v>
      </c>
      <c r="G40" s="24">
        <f>(D40*4)+(E40*9)+(F40*4)</f>
        <v>42.7</v>
      </c>
      <c r="H40" s="24">
        <v>0.05</v>
      </c>
      <c r="I40" s="24">
        <v>0</v>
      </c>
      <c r="J40" s="24">
        <v>0</v>
      </c>
      <c r="K40" s="24">
        <v>0.35</v>
      </c>
      <c r="L40" s="24">
        <v>8.75</v>
      </c>
      <c r="M40" s="24">
        <v>39.5</v>
      </c>
      <c r="N40" s="24">
        <v>11.75</v>
      </c>
      <c r="O40" s="71">
        <v>0.98</v>
      </c>
      <c r="P40" s="250"/>
    </row>
    <row r="41" s="1" customFormat="1" ht="17.25" customHeight="1" spans="1:16">
      <c r="A41" s="21" t="s">
        <v>67</v>
      </c>
      <c r="B41" s="236" t="s">
        <v>68</v>
      </c>
      <c r="C41" s="23">
        <v>200</v>
      </c>
      <c r="D41" s="24">
        <v>0.5</v>
      </c>
      <c r="E41" s="24">
        <v>0</v>
      </c>
      <c r="F41" s="24">
        <v>27</v>
      </c>
      <c r="G41" s="24">
        <f>(D41*4)+(E41*9)+(F41*4)</f>
        <v>110</v>
      </c>
      <c r="H41" s="24">
        <v>0.01</v>
      </c>
      <c r="I41" s="24">
        <v>0.5</v>
      </c>
      <c r="J41" s="24">
        <v>0</v>
      </c>
      <c r="K41" s="70">
        <v>0</v>
      </c>
      <c r="L41" s="24">
        <v>28</v>
      </c>
      <c r="M41" s="24">
        <v>19</v>
      </c>
      <c r="N41" s="24">
        <v>7</v>
      </c>
      <c r="O41" s="71">
        <v>0.14</v>
      </c>
      <c r="P41" s="84"/>
    </row>
    <row r="42" s="180" customFormat="1" ht="16.5" customHeight="1" spans="1:16">
      <c r="A42" s="32" t="s">
        <v>39</v>
      </c>
      <c r="B42" s="33"/>
      <c r="C42" s="34">
        <f t="shared" ref="C42:O42" si="6">SUM(C36:C41)</f>
        <v>735</v>
      </c>
      <c r="D42" s="35">
        <f t="shared" si="6"/>
        <v>27.86</v>
      </c>
      <c r="E42" s="35">
        <f t="shared" si="6"/>
        <v>28.06</v>
      </c>
      <c r="F42" s="35">
        <f t="shared" si="6"/>
        <v>123.64</v>
      </c>
      <c r="G42" s="35">
        <f t="shared" si="6"/>
        <v>853.01</v>
      </c>
      <c r="H42" s="35">
        <f t="shared" si="6"/>
        <v>0.347</v>
      </c>
      <c r="I42" s="35">
        <f t="shared" si="6"/>
        <v>17.03</v>
      </c>
      <c r="J42" s="35">
        <f t="shared" si="6"/>
        <v>345.39</v>
      </c>
      <c r="K42" s="35">
        <f t="shared" si="6"/>
        <v>3.075</v>
      </c>
      <c r="L42" s="35">
        <f t="shared" si="6"/>
        <v>401.96</v>
      </c>
      <c r="M42" s="35">
        <f t="shared" si="6"/>
        <v>380.06</v>
      </c>
      <c r="N42" s="35">
        <f t="shared" si="6"/>
        <v>57.65</v>
      </c>
      <c r="O42" s="74">
        <f t="shared" si="6"/>
        <v>1.77</v>
      </c>
      <c r="P42" s="261"/>
    </row>
    <row r="43" s="1" customFormat="1" ht="16.5" spans="1:16">
      <c r="A43" s="284" t="s">
        <v>40</v>
      </c>
      <c r="B43" s="286"/>
      <c r="C43" s="18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6"/>
      <c r="P43" s="84"/>
    </row>
    <row r="44" s="1" customFormat="1" ht="18.75" spans="1:16">
      <c r="A44" s="21" t="s">
        <v>41</v>
      </c>
      <c r="B44" s="22" t="s">
        <v>69</v>
      </c>
      <c r="C44" s="23">
        <v>225</v>
      </c>
      <c r="D44" s="24">
        <v>6.52</v>
      </c>
      <c r="E44" s="24">
        <v>5.63</v>
      </c>
      <c r="F44" s="24">
        <v>9</v>
      </c>
      <c r="G44" s="24">
        <v>112.5</v>
      </c>
      <c r="H44" s="24">
        <v>0.09</v>
      </c>
      <c r="I44" s="24">
        <v>1.575</v>
      </c>
      <c r="J44" s="24">
        <v>0.045</v>
      </c>
      <c r="K44" s="24">
        <v>0</v>
      </c>
      <c r="L44" s="24">
        <v>270</v>
      </c>
      <c r="M44" s="24">
        <v>202.5</v>
      </c>
      <c r="N44" s="24">
        <v>31.5</v>
      </c>
      <c r="O44" s="71">
        <v>0.225</v>
      </c>
      <c r="P44" s="84"/>
    </row>
    <row r="45" s="1" customFormat="1" ht="16.5" customHeight="1" spans="1:16">
      <c r="A45" s="21" t="s">
        <v>70</v>
      </c>
      <c r="B45" s="46" t="s">
        <v>71</v>
      </c>
      <c r="C45" s="23">
        <v>75</v>
      </c>
      <c r="D45" s="24">
        <v>5.9</v>
      </c>
      <c r="E45" s="24">
        <v>4</v>
      </c>
      <c r="F45" s="24">
        <v>39.63</v>
      </c>
      <c r="G45" s="24">
        <v>218</v>
      </c>
      <c r="H45" s="24">
        <v>0.02</v>
      </c>
      <c r="I45" s="24">
        <v>16.39</v>
      </c>
      <c r="J45" s="24">
        <v>0.05</v>
      </c>
      <c r="K45" s="24">
        <v>0.47</v>
      </c>
      <c r="L45" s="24">
        <v>57.9</v>
      </c>
      <c r="M45" s="24">
        <v>46.5</v>
      </c>
      <c r="N45" s="24">
        <v>8.25</v>
      </c>
      <c r="O45" s="71">
        <v>0.87</v>
      </c>
      <c r="P45" s="84"/>
    </row>
    <row r="46" s="1" customFormat="1" ht="17.25" customHeight="1" spans="1:16">
      <c r="A46" s="32" t="s">
        <v>45</v>
      </c>
      <c r="B46" s="33"/>
      <c r="C46" s="34">
        <f t="shared" ref="C46:O46" si="7">SUM(C44:C45)</f>
        <v>300</v>
      </c>
      <c r="D46" s="35">
        <f t="shared" si="7"/>
        <v>12.42</v>
      </c>
      <c r="E46" s="35">
        <f t="shared" si="7"/>
        <v>9.63</v>
      </c>
      <c r="F46" s="35">
        <f t="shared" si="7"/>
        <v>48.63</v>
      </c>
      <c r="G46" s="35">
        <f t="shared" si="7"/>
        <v>330.5</v>
      </c>
      <c r="H46" s="35">
        <f t="shared" si="7"/>
        <v>0.11</v>
      </c>
      <c r="I46" s="35">
        <f t="shared" si="7"/>
        <v>17.965</v>
      </c>
      <c r="J46" s="35">
        <f t="shared" si="7"/>
        <v>0.095</v>
      </c>
      <c r="K46" s="35">
        <f t="shared" si="7"/>
        <v>0.47</v>
      </c>
      <c r="L46" s="35">
        <f t="shared" si="7"/>
        <v>327.9</v>
      </c>
      <c r="M46" s="35">
        <f t="shared" si="7"/>
        <v>249</v>
      </c>
      <c r="N46" s="35">
        <f t="shared" si="7"/>
        <v>39.75</v>
      </c>
      <c r="O46" s="74">
        <f t="shared" si="7"/>
        <v>1.095</v>
      </c>
      <c r="P46" s="84"/>
    </row>
    <row r="47" s="1" customFormat="1" ht="17.25" customHeight="1" spans="1:16">
      <c r="A47" s="48" t="s">
        <v>72</v>
      </c>
      <c r="B47" s="49"/>
      <c r="C47" s="49"/>
      <c r="D47" s="50">
        <f t="shared" ref="D47:O47" si="8">D34+D42+D46</f>
        <v>60.24</v>
      </c>
      <c r="E47" s="50">
        <f t="shared" si="8"/>
        <v>58.97</v>
      </c>
      <c r="F47" s="50">
        <f t="shared" si="8"/>
        <v>263.29</v>
      </c>
      <c r="G47" s="50">
        <f t="shared" si="8"/>
        <v>1824.15</v>
      </c>
      <c r="H47" s="50">
        <f t="shared" si="8"/>
        <v>0.767</v>
      </c>
      <c r="I47" s="50">
        <f t="shared" si="8"/>
        <v>95.195</v>
      </c>
      <c r="J47" s="50">
        <f t="shared" si="8"/>
        <v>597.235</v>
      </c>
      <c r="K47" s="50">
        <f t="shared" si="8"/>
        <v>16.045</v>
      </c>
      <c r="L47" s="50">
        <f t="shared" si="8"/>
        <v>970.06</v>
      </c>
      <c r="M47" s="50">
        <f t="shared" si="8"/>
        <v>831.06</v>
      </c>
      <c r="N47" s="50">
        <f t="shared" si="8"/>
        <v>160.45</v>
      </c>
      <c r="O47" s="82">
        <f t="shared" si="8"/>
        <v>9.045</v>
      </c>
      <c r="P47" s="84"/>
    </row>
    <row r="48" s="1" customFormat="1" ht="13.5" customHeight="1" spans="1:16">
      <c r="A48" s="51" t="s">
        <v>73</v>
      </c>
      <c r="B48" s="52"/>
      <c r="C48" s="53"/>
      <c r="D48" s="54">
        <f t="shared" ref="D48:O48" si="9">D34+D42+D46</f>
        <v>60.24</v>
      </c>
      <c r="E48" s="54">
        <f t="shared" si="9"/>
        <v>58.97</v>
      </c>
      <c r="F48" s="54">
        <f t="shared" si="9"/>
        <v>263.29</v>
      </c>
      <c r="G48" s="54">
        <f t="shared" si="9"/>
        <v>1824.15</v>
      </c>
      <c r="H48" s="54">
        <f t="shared" si="9"/>
        <v>0.767</v>
      </c>
      <c r="I48" s="54">
        <f t="shared" si="9"/>
        <v>95.195</v>
      </c>
      <c r="J48" s="54">
        <f t="shared" si="9"/>
        <v>597.235</v>
      </c>
      <c r="K48" s="54">
        <f t="shared" si="9"/>
        <v>16.045</v>
      </c>
      <c r="L48" s="54">
        <f t="shared" si="9"/>
        <v>970.06</v>
      </c>
      <c r="M48" s="54">
        <f t="shared" si="9"/>
        <v>831.06</v>
      </c>
      <c r="N48" s="54">
        <f t="shared" si="9"/>
        <v>160.45</v>
      </c>
      <c r="O48" s="83">
        <f t="shared" si="9"/>
        <v>9.045</v>
      </c>
      <c r="P48" s="84"/>
    </row>
    <row r="49" s="1" customFormat="1" ht="15.75" customHeight="1" spans="1:16">
      <c r="A49" s="6"/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370"/>
      <c r="P49" s="84"/>
    </row>
    <row r="50" s="1" customFormat="1" ht="16.5" customHeight="1" spans="1:16">
      <c r="A50" s="5"/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4"/>
    </row>
    <row r="51" s="1" customFormat="1" ht="16.5" customHeight="1" spans="1:16">
      <c r="A51" s="8" t="s">
        <v>74</v>
      </c>
      <c r="B51" s="6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58" t="s">
        <v>1</v>
      </c>
      <c r="O51" s="58"/>
      <c r="P51" s="371"/>
    </row>
    <row r="52" s="1" customFormat="1" ht="16.5" customHeight="1" spans="1:16">
      <c r="A52" s="361" t="s">
        <v>2</v>
      </c>
      <c r="B52" s="362" t="s">
        <v>3</v>
      </c>
      <c r="C52" s="362" t="s">
        <v>4</v>
      </c>
      <c r="D52" s="363" t="s">
        <v>5</v>
      </c>
      <c r="E52" s="364"/>
      <c r="F52" s="365"/>
      <c r="G52" s="366" t="s">
        <v>6</v>
      </c>
      <c r="H52" s="363" t="s">
        <v>7</v>
      </c>
      <c r="I52" s="364"/>
      <c r="J52" s="364"/>
      <c r="K52" s="364"/>
      <c r="L52" s="10" t="s">
        <v>8</v>
      </c>
      <c r="M52" s="10"/>
      <c r="N52" s="10"/>
      <c r="O52" s="372"/>
      <c r="P52" s="371"/>
    </row>
    <row r="53" s="1" customFormat="1" ht="16.5" customHeight="1" spans="1:16">
      <c r="A53" s="367"/>
      <c r="B53" s="368"/>
      <c r="C53" s="368"/>
      <c r="D53" s="14" t="s">
        <v>9</v>
      </c>
      <c r="E53" s="14" t="s">
        <v>10</v>
      </c>
      <c r="F53" s="14" t="s">
        <v>11</v>
      </c>
      <c r="G53" s="369"/>
      <c r="H53" s="14" t="s">
        <v>12</v>
      </c>
      <c r="I53" s="14" t="s">
        <v>13</v>
      </c>
      <c r="J53" s="14" t="s">
        <v>14</v>
      </c>
      <c r="K53" s="373" t="s">
        <v>15</v>
      </c>
      <c r="L53" s="14" t="s">
        <v>16</v>
      </c>
      <c r="M53" s="14" t="s">
        <v>17</v>
      </c>
      <c r="N53" s="14" t="s">
        <v>18</v>
      </c>
      <c r="O53" s="374" t="s">
        <v>19</v>
      </c>
      <c r="P53" s="84"/>
    </row>
    <row r="54" s="2" customFormat="1" ht="15.75" spans="1:16">
      <c r="A54" s="284" t="s">
        <v>20</v>
      </c>
      <c r="B54" s="286"/>
      <c r="C54" s="19"/>
      <c r="D54" s="19"/>
      <c r="E54" s="19"/>
      <c r="F54" s="19"/>
      <c r="G54" s="19"/>
      <c r="H54" s="19"/>
      <c r="I54" s="19"/>
      <c r="J54" s="19"/>
      <c r="K54" s="375"/>
      <c r="L54" s="19"/>
      <c r="M54" s="19"/>
      <c r="N54" s="19"/>
      <c r="O54" s="376"/>
      <c r="P54" s="250"/>
    </row>
    <row r="55" s="183" customFormat="1" ht="18.75" spans="1:16">
      <c r="A55" s="237" t="s">
        <v>75</v>
      </c>
      <c r="B55" s="238" t="s">
        <v>76</v>
      </c>
      <c r="C55" s="239">
        <v>200</v>
      </c>
      <c r="D55" s="240">
        <v>17.4</v>
      </c>
      <c r="E55" s="240">
        <v>18.43</v>
      </c>
      <c r="F55" s="44">
        <v>60.4</v>
      </c>
      <c r="G55" s="24">
        <f>(D55*4)+(E55*9)+(F55*4)</f>
        <v>477.07</v>
      </c>
      <c r="H55" s="240">
        <v>0.2</v>
      </c>
      <c r="I55" s="240">
        <v>0.01</v>
      </c>
      <c r="J55" s="240">
        <v>173</v>
      </c>
      <c r="K55" s="377">
        <v>0.54</v>
      </c>
      <c r="L55" s="240">
        <v>254.22</v>
      </c>
      <c r="M55" s="240">
        <v>308.96</v>
      </c>
      <c r="N55" s="240">
        <v>76.09</v>
      </c>
      <c r="O55" s="262">
        <v>0.2</v>
      </c>
      <c r="P55" s="293"/>
    </row>
    <row r="56" s="2" customFormat="1" ht="18.75" spans="1:16">
      <c r="A56" s="21" t="s">
        <v>53</v>
      </c>
      <c r="B56" s="22" t="s">
        <v>77</v>
      </c>
      <c r="C56" s="23">
        <v>100</v>
      </c>
      <c r="D56" s="24">
        <v>0.4</v>
      </c>
      <c r="E56" s="24">
        <v>0.3</v>
      </c>
      <c r="F56" s="24">
        <v>10.3</v>
      </c>
      <c r="G56" s="24">
        <v>47</v>
      </c>
      <c r="H56" s="24">
        <v>0.02</v>
      </c>
      <c r="I56" s="24">
        <v>5</v>
      </c>
      <c r="J56" s="24">
        <v>0</v>
      </c>
      <c r="K56" s="24">
        <v>0.4</v>
      </c>
      <c r="L56" s="24">
        <v>19</v>
      </c>
      <c r="M56" s="24">
        <v>12</v>
      </c>
      <c r="N56" s="24">
        <v>16</v>
      </c>
      <c r="O56" s="71">
        <v>2.3</v>
      </c>
      <c r="P56" s="250"/>
    </row>
    <row r="57" s="183" customFormat="1" ht="17.25" customHeight="1" spans="1:17">
      <c r="A57" s="21" t="s">
        <v>78</v>
      </c>
      <c r="B57" s="22" t="s">
        <v>79</v>
      </c>
      <c r="C57" s="23">
        <v>200</v>
      </c>
      <c r="D57" s="24">
        <v>3.2</v>
      </c>
      <c r="E57" s="24">
        <v>2.7</v>
      </c>
      <c r="F57" s="24">
        <v>15.9</v>
      </c>
      <c r="G57" s="24">
        <f>(D57*4)+(E57*9)+(F57*4)</f>
        <v>100.7</v>
      </c>
      <c r="H57" s="24">
        <v>0.04</v>
      </c>
      <c r="I57" s="24">
        <v>1.3</v>
      </c>
      <c r="J57" s="24">
        <v>0.02</v>
      </c>
      <c r="K57" s="70">
        <v>0</v>
      </c>
      <c r="L57" s="24">
        <v>126</v>
      </c>
      <c r="M57" s="24">
        <v>90</v>
      </c>
      <c r="N57" s="24">
        <v>14</v>
      </c>
      <c r="O57" s="71">
        <v>0.1</v>
      </c>
      <c r="P57" s="293"/>
      <c r="Q57" s="293"/>
    </row>
    <row r="58" s="183" customFormat="1" ht="16.5" customHeight="1" spans="1:16">
      <c r="A58" s="305" t="s">
        <v>29</v>
      </c>
      <c r="B58" s="306"/>
      <c r="C58" s="34">
        <f t="shared" ref="C58:O58" si="10">SUM(C55:C57)</f>
        <v>500</v>
      </c>
      <c r="D58" s="35">
        <f t="shared" si="10"/>
        <v>21</v>
      </c>
      <c r="E58" s="35">
        <f t="shared" si="10"/>
        <v>21.43</v>
      </c>
      <c r="F58" s="35">
        <f t="shared" si="10"/>
        <v>86.6</v>
      </c>
      <c r="G58" s="35">
        <f t="shared" si="10"/>
        <v>624.77</v>
      </c>
      <c r="H58" s="35">
        <f t="shared" si="10"/>
        <v>0.26</v>
      </c>
      <c r="I58" s="35">
        <f t="shared" si="10"/>
        <v>6.31</v>
      </c>
      <c r="J58" s="35">
        <f t="shared" si="10"/>
        <v>173.02</v>
      </c>
      <c r="K58" s="73">
        <f t="shared" si="10"/>
        <v>0.94</v>
      </c>
      <c r="L58" s="35">
        <f t="shared" si="10"/>
        <v>399.22</v>
      </c>
      <c r="M58" s="35">
        <f t="shared" si="10"/>
        <v>410.96</v>
      </c>
      <c r="N58" s="35">
        <f t="shared" si="10"/>
        <v>106.09</v>
      </c>
      <c r="O58" s="74">
        <f t="shared" si="10"/>
        <v>2.6</v>
      </c>
      <c r="P58" s="293"/>
    </row>
    <row r="59" s="2" customFormat="1" ht="16.5" spans="1:16">
      <c r="A59" s="284" t="s">
        <v>30</v>
      </c>
      <c r="B59" s="286"/>
      <c r="C59" s="18"/>
      <c r="D59" s="36"/>
      <c r="E59" s="36"/>
      <c r="F59" s="36"/>
      <c r="G59" s="36"/>
      <c r="H59" s="36"/>
      <c r="I59" s="36"/>
      <c r="J59" s="36"/>
      <c r="K59" s="75"/>
      <c r="L59" s="36"/>
      <c r="M59" s="36"/>
      <c r="N59" s="36"/>
      <c r="O59" s="76"/>
      <c r="P59" s="250"/>
    </row>
    <row r="60" s="2" customFormat="1" ht="18.75" customHeight="1" spans="1:16">
      <c r="A60" s="237" t="s">
        <v>80</v>
      </c>
      <c r="B60" s="241" t="s">
        <v>81</v>
      </c>
      <c r="C60" s="239">
        <v>70</v>
      </c>
      <c r="D60" s="240">
        <v>0.56</v>
      </c>
      <c r="E60" s="240">
        <v>0.07</v>
      </c>
      <c r="F60" s="240">
        <v>1.12</v>
      </c>
      <c r="G60" s="240">
        <v>9.1</v>
      </c>
      <c r="H60" s="240">
        <v>0.02</v>
      </c>
      <c r="I60" s="240">
        <v>3.5</v>
      </c>
      <c r="J60" s="240">
        <v>0</v>
      </c>
      <c r="K60" s="377">
        <v>0</v>
      </c>
      <c r="L60" s="240">
        <v>16.1</v>
      </c>
      <c r="M60" s="240">
        <v>16.8</v>
      </c>
      <c r="N60" s="240">
        <v>9.8</v>
      </c>
      <c r="O60" s="262">
        <v>0.42</v>
      </c>
      <c r="P60" s="250"/>
    </row>
    <row r="61" s="183" customFormat="1" ht="16.5" customHeight="1" spans="1:16">
      <c r="A61" s="237" t="s">
        <v>82</v>
      </c>
      <c r="B61" s="22" t="s">
        <v>83</v>
      </c>
      <c r="C61" s="23">
        <v>200</v>
      </c>
      <c r="D61" s="24">
        <v>9.3</v>
      </c>
      <c r="E61" s="24">
        <v>5.32</v>
      </c>
      <c r="F61" s="24">
        <v>30.5</v>
      </c>
      <c r="G61" s="24">
        <f t="shared" ref="G61" si="11">(D61*4)+(E61*9)+(F61*4)</f>
        <v>207.08</v>
      </c>
      <c r="H61" s="24">
        <v>0.14</v>
      </c>
      <c r="I61" s="24">
        <v>6.93</v>
      </c>
      <c r="J61" s="24">
        <v>90.4</v>
      </c>
      <c r="K61" s="24">
        <v>0.16</v>
      </c>
      <c r="L61" s="24">
        <v>15.2</v>
      </c>
      <c r="M61" s="24">
        <v>51.58</v>
      </c>
      <c r="N61" s="24">
        <v>20.4</v>
      </c>
      <c r="O61" s="71">
        <v>0.21</v>
      </c>
      <c r="P61" s="250"/>
    </row>
    <row r="62" s="2" customFormat="1" customHeight="1" spans="1:16">
      <c r="A62" s="21" t="s">
        <v>84</v>
      </c>
      <c r="B62" s="22" t="s">
        <v>85</v>
      </c>
      <c r="C62" s="23">
        <v>120</v>
      </c>
      <c r="D62" s="24">
        <v>10.38</v>
      </c>
      <c r="E62" s="24">
        <v>14.01</v>
      </c>
      <c r="F62" s="24">
        <v>20.59</v>
      </c>
      <c r="G62" s="24">
        <v>287.42</v>
      </c>
      <c r="H62" s="24">
        <v>0.09</v>
      </c>
      <c r="I62" s="24">
        <v>0.035</v>
      </c>
      <c r="J62" s="24">
        <v>0.0359</v>
      </c>
      <c r="K62" s="24">
        <v>0.322</v>
      </c>
      <c r="L62" s="24">
        <v>207.66</v>
      </c>
      <c r="M62" s="24">
        <v>154.22</v>
      </c>
      <c r="N62" s="24">
        <v>12.67</v>
      </c>
      <c r="O62" s="71">
        <v>0.45</v>
      </c>
      <c r="P62" s="250"/>
    </row>
    <row r="63" s="181" customFormat="1" customHeight="1" spans="1:16">
      <c r="A63" s="21" t="s">
        <v>86</v>
      </c>
      <c r="B63" s="22" t="s">
        <v>87</v>
      </c>
      <c r="C63" s="23">
        <v>150</v>
      </c>
      <c r="D63" s="24">
        <v>4.79</v>
      </c>
      <c r="E63" s="24">
        <v>5.78</v>
      </c>
      <c r="F63" s="24">
        <v>31.66</v>
      </c>
      <c r="G63" s="24">
        <v>141.8</v>
      </c>
      <c r="H63" s="24">
        <v>0.135</v>
      </c>
      <c r="I63" s="24">
        <v>0.67</v>
      </c>
      <c r="J63" s="24">
        <v>56.25</v>
      </c>
      <c r="K63" s="24">
        <v>0.15</v>
      </c>
      <c r="L63" s="24">
        <v>39</v>
      </c>
      <c r="M63" s="24">
        <v>85.5</v>
      </c>
      <c r="N63" s="24">
        <v>24</v>
      </c>
      <c r="O63" s="71">
        <v>0.08</v>
      </c>
      <c r="P63" s="265"/>
    </row>
    <row r="64" s="181" customFormat="1" ht="18.75" spans="1:16">
      <c r="A64" s="21" t="s">
        <v>25</v>
      </c>
      <c r="B64" s="22" t="s">
        <v>26</v>
      </c>
      <c r="C64" s="23">
        <v>20</v>
      </c>
      <c r="D64" s="24">
        <v>1.52</v>
      </c>
      <c r="E64" s="24">
        <v>0.16</v>
      </c>
      <c r="F64" s="24">
        <v>9.84</v>
      </c>
      <c r="G64" s="24">
        <v>47</v>
      </c>
      <c r="H64" s="24">
        <v>0.022</v>
      </c>
      <c r="I64" s="24">
        <v>0</v>
      </c>
      <c r="J64" s="24">
        <v>0</v>
      </c>
      <c r="K64" s="24">
        <v>0.22</v>
      </c>
      <c r="L64" s="24">
        <v>4</v>
      </c>
      <c r="M64" s="24">
        <v>13</v>
      </c>
      <c r="N64" s="24">
        <v>2.8</v>
      </c>
      <c r="O64" s="71">
        <v>0.22</v>
      </c>
      <c r="P64" s="265"/>
    </row>
    <row r="65" s="183" customFormat="1" ht="17.25" customHeight="1" spans="1:16">
      <c r="A65" s="21" t="s">
        <v>37</v>
      </c>
      <c r="B65" s="22" t="s">
        <v>88</v>
      </c>
      <c r="C65" s="23">
        <v>200</v>
      </c>
      <c r="D65" s="24">
        <v>0.3</v>
      </c>
      <c r="E65" s="24">
        <v>0</v>
      </c>
      <c r="F65" s="24">
        <v>20.1</v>
      </c>
      <c r="G65" s="24">
        <f>(D65*4)+(E65*9)+(F65*4)</f>
        <v>81.6</v>
      </c>
      <c r="H65" s="24">
        <v>0</v>
      </c>
      <c r="I65" s="24">
        <v>0.8</v>
      </c>
      <c r="J65" s="24">
        <v>0</v>
      </c>
      <c r="K65" s="24">
        <v>0</v>
      </c>
      <c r="L65" s="24">
        <v>10</v>
      </c>
      <c r="M65" s="24">
        <v>6</v>
      </c>
      <c r="N65" s="24">
        <v>3</v>
      </c>
      <c r="O65" s="71">
        <v>0.6</v>
      </c>
      <c r="P65" s="293"/>
    </row>
    <row r="66" s="354" customFormat="1" ht="16.5" customHeight="1" spans="1:16">
      <c r="A66" s="32" t="s">
        <v>39</v>
      </c>
      <c r="B66" s="33"/>
      <c r="C66" s="34">
        <f t="shared" ref="C66:O66" si="12">SUM(C60:C65)</f>
        <v>760</v>
      </c>
      <c r="D66" s="35">
        <f t="shared" si="12"/>
        <v>26.85</v>
      </c>
      <c r="E66" s="35">
        <f t="shared" si="12"/>
        <v>25.34</v>
      </c>
      <c r="F66" s="35">
        <f t="shared" si="12"/>
        <v>113.81</v>
      </c>
      <c r="G66" s="35">
        <f t="shared" si="12"/>
        <v>774</v>
      </c>
      <c r="H66" s="35">
        <f t="shared" si="12"/>
        <v>0.407</v>
      </c>
      <c r="I66" s="35">
        <f t="shared" si="12"/>
        <v>11.935</v>
      </c>
      <c r="J66" s="35">
        <f t="shared" si="12"/>
        <v>146.6859</v>
      </c>
      <c r="K66" s="73">
        <f t="shared" si="12"/>
        <v>0.852</v>
      </c>
      <c r="L66" s="35">
        <f t="shared" si="12"/>
        <v>291.96</v>
      </c>
      <c r="M66" s="35">
        <f t="shared" si="12"/>
        <v>327.1</v>
      </c>
      <c r="N66" s="35">
        <f t="shared" si="12"/>
        <v>72.67</v>
      </c>
      <c r="O66" s="74">
        <f t="shared" si="12"/>
        <v>1.98</v>
      </c>
      <c r="P66" s="390"/>
    </row>
    <row r="67" s="2" customFormat="1" ht="16.5" spans="1:16">
      <c r="A67" s="17" t="s">
        <v>40</v>
      </c>
      <c r="B67" s="18"/>
      <c r="C67" s="18"/>
      <c r="D67" s="36"/>
      <c r="E67" s="36"/>
      <c r="F67" s="36"/>
      <c r="G67" s="36"/>
      <c r="H67" s="36"/>
      <c r="I67" s="36"/>
      <c r="J67" s="36"/>
      <c r="K67" s="75"/>
      <c r="L67" s="36"/>
      <c r="M67" s="36"/>
      <c r="N67" s="36"/>
      <c r="O67" s="76"/>
      <c r="P67" s="250"/>
    </row>
    <row r="68" s="1" customFormat="1" ht="18.75" customHeight="1" spans="1:16">
      <c r="A68" s="29" t="s">
        <v>41</v>
      </c>
      <c r="B68" s="266" t="s">
        <v>89</v>
      </c>
      <c r="C68" s="23">
        <v>250</v>
      </c>
      <c r="D68" s="31">
        <v>7.25</v>
      </c>
      <c r="E68" s="31">
        <v>6.25</v>
      </c>
      <c r="F68" s="31">
        <v>10</v>
      </c>
      <c r="G68" s="31">
        <v>125</v>
      </c>
      <c r="H68" s="31">
        <v>0.1</v>
      </c>
      <c r="I68" s="31">
        <v>14.25</v>
      </c>
      <c r="J68" s="31">
        <v>0.05</v>
      </c>
      <c r="K68" s="72">
        <v>0</v>
      </c>
      <c r="L68" s="24">
        <v>300</v>
      </c>
      <c r="M68" s="24">
        <v>225</v>
      </c>
      <c r="N68" s="24">
        <v>35</v>
      </c>
      <c r="O68" s="71">
        <v>0.25</v>
      </c>
      <c r="P68" s="84"/>
    </row>
    <row r="69" s="1" customFormat="1" ht="16.5" customHeight="1" spans="1:16">
      <c r="A69" s="21" t="s">
        <v>90</v>
      </c>
      <c r="B69" s="46" t="s">
        <v>91</v>
      </c>
      <c r="C69" s="47">
        <v>50</v>
      </c>
      <c r="D69" s="24">
        <v>6.6</v>
      </c>
      <c r="E69" s="24">
        <v>7.5</v>
      </c>
      <c r="F69" s="24">
        <v>43.6</v>
      </c>
      <c r="G69" s="24">
        <v>268.3</v>
      </c>
      <c r="H69" s="24">
        <v>0.06</v>
      </c>
      <c r="I69" s="24">
        <v>0.08</v>
      </c>
      <c r="J69" s="24">
        <v>0.07</v>
      </c>
      <c r="K69" s="70">
        <v>0.6</v>
      </c>
      <c r="L69" s="24">
        <v>15.8</v>
      </c>
      <c r="M69" s="24">
        <v>47.5</v>
      </c>
      <c r="N69" s="24">
        <v>10</v>
      </c>
      <c r="O69" s="71">
        <v>0.7</v>
      </c>
      <c r="P69" s="84"/>
    </row>
    <row r="70" s="1" customFormat="1" ht="17.25" customHeight="1" spans="1:16">
      <c r="A70" s="305" t="s">
        <v>45</v>
      </c>
      <c r="B70" s="306"/>
      <c r="C70" s="34">
        <f>SUM(C68:C69)</f>
        <v>300</v>
      </c>
      <c r="D70" s="35">
        <f>SUM(D68:D69)</f>
        <v>13.85</v>
      </c>
      <c r="E70" s="35">
        <f t="shared" ref="E70:O70" si="13">SUM(E68:E69)</f>
        <v>13.75</v>
      </c>
      <c r="F70" s="35">
        <f t="shared" si="13"/>
        <v>53.6</v>
      </c>
      <c r="G70" s="35">
        <f t="shared" si="13"/>
        <v>393.3</v>
      </c>
      <c r="H70" s="35">
        <f t="shared" si="13"/>
        <v>0.16</v>
      </c>
      <c r="I70" s="35">
        <f t="shared" si="13"/>
        <v>14.33</v>
      </c>
      <c r="J70" s="35">
        <f t="shared" si="13"/>
        <v>0.12</v>
      </c>
      <c r="K70" s="73">
        <f t="shared" si="13"/>
        <v>0.6</v>
      </c>
      <c r="L70" s="35">
        <f t="shared" si="13"/>
        <v>315.8</v>
      </c>
      <c r="M70" s="35">
        <f t="shared" si="13"/>
        <v>272.5</v>
      </c>
      <c r="N70" s="35">
        <f t="shared" si="13"/>
        <v>45</v>
      </c>
      <c r="O70" s="74">
        <f t="shared" si="13"/>
        <v>0.95</v>
      </c>
      <c r="P70" s="84"/>
    </row>
    <row r="71" s="1" customFormat="1" ht="17.25" customHeight="1" spans="1:16">
      <c r="A71" s="218" t="s">
        <v>92</v>
      </c>
      <c r="B71" s="338"/>
      <c r="C71" s="339"/>
      <c r="D71" s="50">
        <f t="shared" ref="D71:O71" si="14">D58+D66+D70</f>
        <v>61.7</v>
      </c>
      <c r="E71" s="50">
        <f t="shared" si="14"/>
        <v>60.52</v>
      </c>
      <c r="F71" s="50">
        <f t="shared" si="14"/>
        <v>254.01</v>
      </c>
      <c r="G71" s="50">
        <f t="shared" si="14"/>
        <v>1792.07</v>
      </c>
      <c r="H71" s="50">
        <f t="shared" si="14"/>
        <v>0.827</v>
      </c>
      <c r="I71" s="50">
        <f t="shared" si="14"/>
        <v>32.575</v>
      </c>
      <c r="J71" s="50">
        <f t="shared" si="14"/>
        <v>319.8259</v>
      </c>
      <c r="K71" s="391">
        <f t="shared" si="14"/>
        <v>2.392</v>
      </c>
      <c r="L71" s="50">
        <f t="shared" si="14"/>
        <v>1006.98</v>
      </c>
      <c r="M71" s="50">
        <f t="shared" si="14"/>
        <v>1010.56</v>
      </c>
      <c r="N71" s="392">
        <f t="shared" si="14"/>
        <v>223.76</v>
      </c>
      <c r="O71" s="393">
        <f t="shared" si="14"/>
        <v>5.53</v>
      </c>
      <c r="P71" s="84"/>
    </row>
    <row r="72" s="1" customFormat="1" ht="13.5" customHeight="1" spans="1:16">
      <c r="A72" s="51" t="s">
        <v>93</v>
      </c>
      <c r="B72" s="52"/>
      <c r="C72" s="53"/>
      <c r="D72" s="54">
        <f t="shared" ref="D72:O72" si="15">D58+D66+D70</f>
        <v>61.7</v>
      </c>
      <c r="E72" s="54">
        <f t="shared" si="15"/>
        <v>60.52</v>
      </c>
      <c r="F72" s="54">
        <f t="shared" si="15"/>
        <v>254.01</v>
      </c>
      <c r="G72" s="54">
        <f t="shared" si="15"/>
        <v>1792.07</v>
      </c>
      <c r="H72" s="54">
        <f t="shared" si="15"/>
        <v>0.827</v>
      </c>
      <c r="I72" s="54">
        <f t="shared" si="15"/>
        <v>32.575</v>
      </c>
      <c r="J72" s="54">
        <f t="shared" si="15"/>
        <v>319.8259</v>
      </c>
      <c r="K72" s="54">
        <f t="shared" si="15"/>
        <v>2.392</v>
      </c>
      <c r="L72" s="54">
        <f t="shared" si="15"/>
        <v>1006.98</v>
      </c>
      <c r="M72" s="54">
        <f t="shared" si="15"/>
        <v>1010.56</v>
      </c>
      <c r="N72" s="54">
        <f t="shared" si="15"/>
        <v>223.76</v>
      </c>
      <c r="O72" s="83">
        <f t="shared" si="15"/>
        <v>5.53</v>
      </c>
      <c r="P72" s="84"/>
    </row>
    <row r="73" s="1" customFormat="1" ht="14.25" customHeight="1" spans="1:16">
      <c r="A73" s="6"/>
      <c r="B73" s="6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370"/>
      <c r="P73" s="84"/>
    </row>
    <row r="74" s="1" customFormat="1" ht="13.5" customHeight="1" spans="1:16">
      <c r="A74" s="5"/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84"/>
    </row>
    <row r="75" s="1" customFormat="1" ht="16.5" customHeight="1" spans="1:16">
      <c r="A75" s="8" t="s">
        <v>94</v>
      </c>
      <c r="B75" s="6"/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58" t="s">
        <v>1</v>
      </c>
      <c r="O75" s="58"/>
      <c r="P75" s="371"/>
    </row>
    <row r="76" s="1" customFormat="1" ht="16.5" customHeight="1" spans="1:16">
      <c r="A76" s="9" t="s">
        <v>2</v>
      </c>
      <c r="B76" s="10" t="s">
        <v>3</v>
      </c>
      <c r="C76" s="10" t="s">
        <v>4</v>
      </c>
      <c r="D76" s="11" t="s">
        <v>5</v>
      </c>
      <c r="E76" s="11"/>
      <c r="F76" s="11"/>
      <c r="G76" s="12" t="s">
        <v>6</v>
      </c>
      <c r="H76" s="11" t="s">
        <v>7</v>
      </c>
      <c r="I76" s="11"/>
      <c r="J76" s="11"/>
      <c r="K76" s="59"/>
      <c r="L76" s="11" t="s">
        <v>8</v>
      </c>
      <c r="M76" s="11"/>
      <c r="N76" s="11"/>
      <c r="O76" s="60"/>
      <c r="P76" s="371"/>
    </row>
    <row r="77" s="2" customFormat="1" ht="14.25" customHeight="1" spans="1:16">
      <c r="A77" s="13"/>
      <c r="B77" s="14"/>
      <c r="C77" s="14"/>
      <c r="D77" s="15" t="s">
        <v>9</v>
      </c>
      <c r="E77" s="15" t="s">
        <v>10</v>
      </c>
      <c r="F77" s="15" t="s">
        <v>11</v>
      </c>
      <c r="G77" s="16"/>
      <c r="H77" s="15" t="s">
        <v>12</v>
      </c>
      <c r="I77" s="15" t="s">
        <v>13</v>
      </c>
      <c r="J77" s="15" t="s">
        <v>14</v>
      </c>
      <c r="K77" s="62" t="s">
        <v>15</v>
      </c>
      <c r="L77" s="15" t="s">
        <v>16</v>
      </c>
      <c r="M77" s="15" t="s">
        <v>17</v>
      </c>
      <c r="N77" s="15" t="s">
        <v>18</v>
      </c>
      <c r="O77" s="63" t="s">
        <v>19</v>
      </c>
      <c r="P77" s="250"/>
    </row>
    <row r="78" s="183" customFormat="1" ht="15.75" spans="1:16">
      <c r="A78" s="284" t="s">
        <v>20</v>
      </c>
      <c r="B78" s="286"/>
      <c r="C78" s="19"/>
      <c r="D78" s="20"/>
      <c r="E78" s="20"/>
      <c r="F78" s="20"/>
      <c r="G78" s="20"/>
      <c r="H78" s="20"/>
      <c r="I78" s="20"/>
      <c r="J78" s="20"/>
      <c r="K78" s="65"/>
      <c r="L78" s="20"/>
      <c r="M78" s="20"/>
      <c r="N78" s="20"/>
      <c r="O78" s="66"/>
      <c r="P78" s="293"/>
    </row>
    <row r="79" s="2" customFormat="1" ht="18.75" spans="1:16">
      <c r="A79" s="21" t="s">
        <v>95</v>
      </c>
      <c r="B79" s="30" t="s">
        <v>96</v>
      </c>
      <c r="C79" s="23">
        <v>60</v>
      </c>
      <c r="D79" s="24">
        <v>7.29</v>
      </c>
      <c r="E79" s="24">
        <v>8.28</v>
      </c>
      <c r="F79" s="24">
        <v>19.87</v>
      </c>
      <c r="G79" s="24">
        <f>(D79*4)+(E79*9)+(F79*4)</f>
        <v>183.16</v>
      </c>
      <c r="H79" s="24">
        <v>0.1</v>
      </c>
      <c r="I79" s="24">
        <v>0</v>
      </c>
      <c r="J79" s="24">
        <v>75</v>
      </c>
      <c r="K79" s="70">
        <v>0.28</v>
      </c>
      <c r="L79" s="24">
        <v>128.22</v>
      </c>
      <c r="M79" s="24">
        <v>102.1</v>
      </c>
      <c r="N79" s="24">
        <v>9</v>
      </c>
      <c r="O79" s="71">
        <v>0.9</v>
      </c>
      <c r="P79" s="250"/>
    </row>
    <row r="80" s="2" customFormat="1" ht="18.75" spans="1:16">
      <c r="A80" s="21" t="s">
        <v>97</v>
      </c>
      <c r="B80" s="22" t="s">
        <v>98</v>
      </c>
      <c r="C80" s="23">
        <v>200</v>
      </c>
      <c r="D80" s="24">
        <v>9.64</v>
      </c>
      <c r="E80" s="24">
        <v>11.97</v>
      </c>
      <c r="F80" s="24">
        <v>42.86</v>
      </c>
      <c r="G80" s="24">
        <v>337.2</v>
      </c>
      <c r="H80" s="24">
        <v>0.2</v>
      </c>
      <c r="I80" s="24">
        <v>0</v>
      </c>
      <c r="J80" s="24">
        <v>183</v>
      </c>
      <c r="K80" s="70">
        <v>0.07</v>
      </c>
      <c r="L80" s="24">
        <v>39.45</v>
      </c>
      <c r="M80" s="24">
        <v>121.09</v>
      </c>
      <c r="N80" s="24">
        <v>30</v>
      </c>
      <c r="O80" s="71">
        <v>0.2</v>
      </c>
      <c r="P80" s="250"/>
    </row>
    <row r="81" s="2" customFormat="1" ht="16.5" customHeight="1" spans="1:16">
      <c r="A81" s="21" t="s">
        <v>53</v>
      </c>
      <c r="B81" s="22" t="s">
        <v>99</v>
      </c>
      <c r="C81" s="23">
        <v>100</v>
      </c>
      <c r="D81" s="31">
        <v>0.8</v>
      </c>
      <c r="E81" s="31">
        <v>0.2</v>
      </c>
      <c r="F81" s="31">
        <v>7.5</v>
      </c>
      <c r="G81" s="31">
        <v>38</v>
      </c>
      <c r="H81" s="31">
        <v>0.06</v>
      </c>
      <c r="I81" s="31">
        <v>38</v>
      </c>
      <c r="J81" s="31">
        <v>0</v>
      </c>
      <c r="K81" s="72">
        <v>0.2</v>
      </c>
      <c r="L81" s="24">
        <v>35</v>
      </c>
      <c r="M81" s="24">
        <v>11</v>
      </c>
      <c r="N81" s="24">
        <v>17</v>
      </c>
      <c r="O81" s="71">
        <v>0.1</v>
      </c>
      <c r="P81" s="293"/>
    </row>
    <row r="82" s="2" customFormat="1" ht="16.5" customHeight="1" spans="1:16">
      <c r="A82" s="21" t="s">
        <v>100</v>
      </c>
      <c r="B82" s="22" t="s">
        <v>101</v>
      </c>
      <c r="C82" s="23">
        <v>200</v>
      </c>
      <c r="D82" s="24">
        <v>0.1</v>
      </c>
      <c r="E82" s="24">
        <v>0</v>
      </c>
      <c r="F82" s="24">
        <v>15.2</v>
      </c>
      <c r="G82" s="24">
        <v>61.2</v>
      </c>
      <c r="H82" s="24">
        <v>0</v>
      </c>
      <c r="I82" s="24">
        <v>2.8</v>
      </c>
      <c r="J82" s="24">
        <v>0</v>
      </c>
      <c r="K82" s="24">
        <v>0</v>
      </c>
      <c r="L82" s="24">
        <v>14.2</v>
      </c>
      <c r="M82" s="24">
        <v>4</v>
      </c>
      <c r="N82" s="24">
        <v>2</v>
      </c>
      <c r="O82" s="71">
        <v>0.4</v>
      </c>
      <c r="P82" s="250"/>
    </row>
    <row r="83" s="2" customFormat="1" customHeight="1" spans="1:16">
      <c r="A83" s="305" t="s">
        <v>29</v>
      </c>
      <c r="B83" s="306"/>
      <c r="C83" s="34">
        <f t="shared" ref="C83:O83" si="16">SUM(C79:C82)</f>
        <v>560</v>
      </c>
      <c r="D83" s="35">
        <f t="shared" si="16"/>
        <v>17.83</v>
      </c>
      <c r="E83" s="35">
        <f t="shared" si="16"/>
        <v>20.45</v>
      </c>
      <c r="F83" s="35">
        <f t="shared" si="16"/>
        <v>85.43</v>
      </c>
      <c r="G83" s="35">
        <f t="shared" si="16"/>
        <v>619.56</v>
      </c>
      <c r="H83" s="35">
        <f t="shared" si="16"/>
        <v>0.36</v>
      </c>
      <c r="I83" s="35">
        <f t="shared" si="16"/>
        <v>40.8</v>
      </c>
      <c r="J83" s="35">
        <f t="shared" si="16"/>
        <v>258</v>
      </c>
      <c r="K83" s="73">
        <f t="shared" si="16"/>
        <v>0.55</v>
      </c>
      <c r="L83" s="35">
        <f t="shared" si="16"/>
        <v>216.87</v>
      </c>
      <c r="M83" s="35">
        <f t="shared" si="16"/>
        <v>238.19</v>
      </c>
      <c r="N83" s="35">
        <f t="shared" si="16"/>
        <v>58</v>
      </c>
      <c r="O83" s="74">
        <f t="shared" si="16"/>
        <v>1.6</v>
      </c>
      <c r="P83" s="250"/>
    </row>
    <row r="84" s="2" customFormat="1" ht="16.5" spans="1:16">
      <c r="A84" s="379" t="s">
        <v>30</v>
      </c>
      <c r="B84" s="380"/>
      <c r="C84" s="18"/>
      <c r="D84" s="36"/>
      <c r="E84" s="36"/>
      <c r="F84" s="36"/>
      <c r="G84" s="36"/>
      <c r="H84" s="36"/>
      <c r="I84" s="36"/>
      <c r="J84" s="36"/>
      <c r="K84" s="75"/>
      <c r="L84" s="36"/>
      <c r="M84" s="36"/>
      <c r="N84" s="36"/>
      <c r="O84" s="76"/>
      <c r="P84" s="250"/>
    </row>
    <row r="85" s="2" customFormat="1" ht="18.75" spans="1:16">
      <c r="A85" s="21" t="s">
        <v>23</v>
      </c>
      <c r="B85" s="22" t="s">
        <v>24</v>
      </c>
      <c r="C85" s="23">
        <v>100</v>
      </c>
      <c r="D85" s="24">
        <v>3.1</v>
      </c>
      <c r="E85" s="24">
        <v>0.2</v>
      </c>
      <c r="F85" s="24">
        <v>6.5</v>
      </c>
      <c r="G85" s="24">
        <f>(D85*4)+(E85*9)+(F85*4)</f>
        <v>40.2</v>
      </c>
      <c r="H85" s="24">
        <v>0.1</v>
      </c>
      <c r="I85" s="24">
        <v>10</v>
      </c>
      <c r="J85" s="24">
        <v>0.3</v>
      </c>
      <c r="K85" s="24">
        <v>0</v>
      </c>
      <c r="L85" s="24">
        <v>20</v>
      </c>
      <c r="M85" s="24">
        <v>62</v>
      </c>
      <c r="N85" s="24">
        <v>21</v>
      </c>
      <c r="O85" s="71">
        <v>0.7</v>
      </c>
      <c r="P85" s="250"/>
    </row>
    <row r="86" s="1" customFormat="1" ht="18.75" spans="1:16">
      <c r="A86" s="21" t="s">
        <v>102</v>
      </c>
      <c r="B86" s="22" t="s">
        <v>103</v>
      </c>
      <c r="C86" s="23">
        <v>200</v>
      </c>
      <c r="D86" s="24">
        <v>3.79</v>
      </c>
      <c r="E86" s="24">
        <v>5.39</v>
      </c>
      <c r="F86" s="24">
        <v>24.68</v>
      </c>
      <c r="G86" s="24">
        <f>(D86*4)+(E86*9)+(F86*4)</f>
        <v>162.39</v>
      </c>
      <c r="H86" s="24">
        <v>0.08</v>
      </c>
      <c r="I86" s="24">
        <v>7.06</v>
      </c>
      <c r="J86" s="24">
        <v>115</v>
      </c>
      <c r="K86" s="70">
        <v>2.16</v>
      </c>
      <c r="L86" s="24">
        <v>14.26</v>
      </c>
      <c r="M86" s="24">
        <v>57.96</v>
      </c>
      <c r="N86" s="24">
        <v>12.55</v>
      </c>
      <c r="O86" s="71">
        <v>0.36</v>
      </c>
      <c r="P86" s="84"/>
    </row>
    <row r="87" s="2" customFormat="1" ht="18.75" spans="1:16">
      <c r="A87" s="21" t="s">
        <v>104</v>
      </c>
      <c r="B87" s="22" t="s">
        <v>105</v>
      </c>
      <c r="C87" s="23">
        <v>200</v>
      </c>
      <c r="D87" s="24">
        <v>18.27</v>
      </c>
      <c r="E87" s="24">
        <v>20.47</v>
      </c>
      <c r="F87" s="24">
        <v>54.77</v>
      </c>
      <c r="G87" s="24">
        <f>(D87*4)+(E87*9)+(F87*4)</f>
        <v>476.39</v>
      </c>
      <c r="H87" s="24">
        <v>0.001</v>
      </c>
      <c r="I87" s="24">
        <v>4.6</v>
      </c>
      <c r="J87" s="24">
        <v>160</v>
      </c>
      <c r="K87" s="70">
        <v>0.01</v>
      </c>
      <c r="L87" s="24">
        <v>184.66</v>
      </c>
      <c r="M87" s="24">
        <v>140.67</v>
      </c>
      <c r="N87" s="24">
        <v>2.27</v>
      </c>
      <c r="O87" s="71">
        <v>0.06</v>
      </c>
      <c r="P87" s="250"/>
    </row>
    <row r="88" s="183" customFormat="1" ht="18.75" spans="1:16">
      <c r="A88" s="21" t="s">
        <v>65</v>
      </c>
      <c r="B88" s="22" t="s">
        <v>66</v>
      </c>
      <c r="C88" s="23">
        <v>45</v>
      </c>
      <c r="D88" s="24">
        <v>2.97</v>
      </c>
      <c r="E88" s="24">
        <v>0.54</v>
      </c>
      <c r="F88" s="24">
        <v>15.03</v>
      </c>
      <c r="G88" s="24">
        <f>(D88*4)+(E88*9)+(F88*4)</f>
        <v>76.86</v>
      </c>
      <c r="H88" s="24">
        <v>0.08</v>
      </c>
      <c r="I88" s="24">
        <v>0</v>
      </c>
      <c r="J88" s="24">
        <v>0</v>
      </c>
      <c r="K88" s="24">
        <v>0.63</v>
      </c>
      <c r="L88" s="24">
        <v>15.75</v>
      </c>
      <c r="M88" s="24">
        <v>71.1</v>
      </c>
      <c r="N88" s="24">
        <v>21.15</v>
      </c>
      <c r="O88" s="71">
        <v>1.76</v>
      </c>
      <c r="P88" s="293"/>
    </row>
    <row r="89" s="183" customFormat="1" ht="18.75" spans="1:16">
      <c r="A89" s="21" t="s">
        <v>106</v>
      </c>
      <c r="B89" s="22" t="s">
        <v>107</v>
      </c>
      <c r="C89" s="23">
        <v>200</v>
      </c>
      <c r="D89" s="24">
        <v>1.4</v>
      </c>
      <c r="E89" s="24">
        <v>0</v>
      </c>
      <c r="F89" s="24">
        <v>17.8</v>
      </c>
      <c r="G89" s="24">
        <v>136.8</v>
      </c>
      <c r="H89" s="24">
        <v>0.09</v>
      </c>
      <c r="I89" s="24">
        <v>0.07</v>
      </c>
      <c r="J89" s="24">
        <v>0.002</v>
      </c>
      <c r="K89" s="70">
        <v>0.98</v>
      </c>
      <c r="L89" s="24">
        <v>119.8</v>
      </c>
      <c r="M89" s="24">
        <v>153.3</v>
      </c>
      <c r="N89" s="24">
        <v>0.28</v>
      </c>
      <c r="O89" s="71">
        <v>0.31</v>
      </c>
      <c r="P89" s="293"/>
    </row>
    <row r="90" s="2" customFormat="1" ht="18.75" customHeight="1" spans="1:16">
      <c r="A90" s="32" t="s">
        <v>39</v>
      </c>
      <c r="B90" s="33"/>
      <c r="C90" s="34">
        <f t="shared" ref="C90:O90" si="17">SUM(C85:C89)</f>
        <v>745</v>
      </c>
      <c r="D90" s="35">
        <f t="shared" si="17"/>
        <v>29.53</v>
      </c>
      <c r="E90" s="35">
        <f t="shared" si="17"/>
        <v>26.6</v>
      </c>
      <c r="F90" s="35">
        <f t="shared" si="17"/>
        <v>118.78</v>
      </c>
      <c r="G90" s="35">
        <f t="shared" si="17"/>
        <v>892.64</v>
      </c>
      <c r="H90" s="35">
        <f t="shared" si="17"/>
        <v>0.351</v>
      </c>
      <c r="I90" s="35">
        <f t="shared" si="17"/>
        <v>21.73</v>
      </c>
      <c r="J90" s="35">
        <f t="shared" si="17"/>
        <v>275.302</v>
      </c>
      <c r="K90" s="73">
        <f t="shared" si="17"/>
        <v>3.78</v>
      </c>
      <c r="L90" s="35">
        <f t="shared" si="17"/>
        <v>354.47</v>
      </c>
      <c r="M90" s="35">
        <f t="shared" si="17"/>
        <v>485.03</v>
      </c>
      <c r="N90" s="35">
        <f t="shared" si="17"/>
        <v>57.25</v>
      </c>
      <c r="O90" s="74">
        <f t="shared" si="17"/>
        <v>3.19</v>
      </c>
      <c r="P90" s="250"/>
    </row>
    <row r="91" s="1" customFormat="1" ht="16.5" spans="1:16">
      <c r="A91" s="381" t="s">
        <v>40</v>
      </c>
      <c r="B91" s="382"/>
      <c r="C91" s="18"/>
      <c r="D91" s="36"/>
      <c r="E91" s="36"/>
      <c r="F91" s="36"/>
      <c r="G91" s="36"/>
      <c r="H91" s="36"/>
      <c r="I91" s="36"/>
      <c r="J91" s="36"/>
      <c r="K91" s="75"/>
      <c r="L91" s="36"/>
      <c r="M91" s="36"/>
      <c r="N91" s="36"/>
      <c r="O91" s="76"/>
      <c r="P91" s="84"/>
    </row>
    <row r="92" s="1" customFormat="1" ht="18.75" spans="1:16">
      <c r="A92" s="21" t="s">
        <v>108</v>
      </c>
      <c r="B92" s="22" t="s">
        <v>109</v>
      </c>
      <c r="C92" s="23">
        <v>240</v>
      </c>
      <c r="D92" s="31">
        <v>6.96</v>
      </c>
      <c r="E92" s="31">
        <v>3.6</v>
      </c>
      <c r="F92" s="31">
        <v>27.36</v>
      </c>
      <c r="G92" s="31">
        <v>170.4</v>
      </c>
      <c r="H92" s="31">
        <v>0.072</v>
      </c>
      <c r="I92" s="31">
        <v>1.44</v>
      </c>
      <c r="J92" s="31">
        <v>0.024</v>
      </c>
      <c r="K92" s="72">
        <v>0</v>
      </c>
      <c r="L92" s="24">
        <v>297.6</v>
      </c>
      <c r="M92" s="24">
        <v>228</v>
      </c>
      <c r="N92" s="24">
        <v>36</v>
      </c>
      <c r="O92" s="71">
        <v>0.24</v>
      </c>
      <c r="P92" s="84"/>
    </row>
    <row r="93" s="1" customFormat="1" ht="17.25" customHeight="1" spans="1:16">
      <c r="A93" s="29" t="s">
        <v>110</v>
      </c>
      <c r="B93" s="46" t="s">
        <v>111</v>
      </c>
      <c r="C93" s="47">
        <v>60</v>
      </c>
      <c r="D93" s="24">
        <v>5.67</v>
      </c>
      <c r="E93" s="24">
        <v>6.62</v>
      </c>
      <c r="F93" s="24">
        <v>48</v>
      </c>
      <c r="G93" s="24">
        <v>229.68</v>
      </c>
      <c r="H93" s="23">
        <v>0.02</v>
      </c>
      <c r="I93" s="23">
        <v>2.18</v>
      </c>
      <c r="J93" s="23">
        <v>0.04</v>
      </c>
      <c r="K93" s="47">
        <v>1.33</v>
      </c>
      <c r="L93" s="23">
        <v>20.86</v>
      </c>
      <c r="M93" s="23">
        <v>63.55</v>
      </c>
      <c r="N93" s="23">
        <v>19.92</v>
      </c>
      <c r="O93" s="81">
        <v>0.79</v>
      </c>
      <c r="P93" s="84"/>
    </row>
    <row r="94" s="1" customFormat="1" ht="17.25" customHeight="1" spans="1:16">
      <c r="A94" s="305" t="s">
        <v>45</v>
      </c>
      <c r="B94" s="306"/>
      <c r="C94" s="34">
        <f>C92+C93</f>
        <v>300</v>
      </c>
      <c r="D94" s="34">
        <f t="shared" ref="D94:O94" si="18">D92+D93</f>
        <v>12.63</v>
      </c>
      <c r="E94" s="34">
        <f t="shared" si="18"/>
        <v>10.22</v>
      </c>
      <c r="F94" s="34">
        <f t="shared" si="18"/>
        <v>75.36</v>
      </c>
      <c r="G94" s="34">
        <f t="shared" si="18"/>
        <v>400.08</v>
      </c>
      <c r="H94" s="34">
        <f t="shared" si="18"/>
        <v>0.092</v>
      </c>
      <c r="I94" s="34">
        <f t="shared" si="18"/>
        <v>3.62</v>
      </c>
      <c r="J94" s="34">
        <f t="shared" si="18"/>
        <v>0.064</v>
      </c>
      <c r="K94" s="34">
        <f t="shared" si="18"/>
        <v>1.33</v>
      </c>
      <c r="L94" s="34">
        <f t="shared" si="18"/>
        <v>318.46</v>
      </c>
      <c r="M94" s="34">
        <f t="shared" si="18"/>
        <v>291.55</v>
      </c>
      <c r="N94" s="34">
        <f t="shared" si="18"/>
        <v>55.92</v>
      </c>
      <c r="O94" s="394">
        <f t="shared" si="18"/>
        <v>1.03</v>
      </c>
      <c r="P94" s="84"/>
    </row>
    <row r="95" s="1" customFormat="1" ht="21" customHeight="1" spans="1:16">
      <c r="A95" s="218" t="s">
        <v>112</v>
      </c>
      <c r="B95" s="338"/>
      <c r="C95" s="339"/>
      <c r="D95" s="50">
        <f t="shared" ref="D95:O95" si="19">D83+D90+D94</f>
        <v>59.99</v>
      </c>
      <c r="E95" s="50">
        <f t="shared" si="19"/>
        <v>57.27</v>
      </c>
      <c r="F95" s="50">
        <f t="shared" si="19"/>
        <v>279.57</v>
      </c>
      <c r="G95" s="50">
        <f t="shared" si="19"/>
        <v>1912.28</v>
      </c>
      <c r="H95" s="50">
        <f t="shared" si="19"/>
        <v>0.803</v>
      </c>
      <c r="I95" s="50">
        <f t="shared" si="19"/>
        <v>66.15</v>
      </c>
      <c r="J95" s="50">
        <f t="shared" si="19"/>
        <v>533.366</v>
      </c>
      <c r="K95" s="50">
        <f t="shared" si="19"/>
        <v>5.66</v>
      </c>
      <c r="L95" s="50">
        <f t="shared" si="19"/>
        <v>889.8</v>
      </c>
      <c r="M95" s="50">
        <f t="shared" si="19"/>
        <v>1014.77</v>
      </c>
      <c r="N95" s="50">
        <f t="shared" si="19"/>
        <v>171.17</v>
      </c>
      <c r="O95" s="82">
        <f t="shared" si="19"/>
        <v>5.82</v>
      </c>
      <c r="P95" s="84"/>
    </row>
    <row r="96" s="1" customFormat="1" ht="15.75" customHeight="1" spans="1:16">
      <c r="A96" s="51" t="s">
        <v>113</v>
      </c>
      <c r="B96" s="52"/>
      <c r="C96" s="53"/>
      <c r="D96" s="54">
        <f t="shared" ref="D96:O96" si="20">D83+D90+D94</f>
        <v>59.99</v>
      </c>
      <c r="E96" s="54">
        <f t="shared" si="20"/>
        <v>57.27</v>
      </c>
      <c r="F96" s="54">
        <f t="shared" si="20"/>
        <v>279.57</v>
      </c>
      <c r="G96" s="54">
        <f t="shared" si="20"/>
        <v>1912.28</v>
      </c>
      <c r="H96" s="54">
        <f t="shared" si="20"/>
        <v>0.803</v>
      </c>
      <c r="I96" s="54">
        <f t="shared" si="20"/>
        <v>66.15</v>
      </c>
      <c r="J96" s="54">
        <f t="shared" si="20"/>
        <v>533.366</v>
      </c>
      <c r="K96" s="54">
        <f t="shared" si="20"/>
        <v>5.66</v>
      </c>
      <c r="L96" s="54">
        <f t="shared" si="20"/>
        <v>889.8</v>
      </c>
      <c r="M96" s="54">
        <f t="shared" si="20"/>
        <v>1014.77</v>
      </c>
      <c r="N96" s="54">
        <f t="shared" si="20"/>
        <v>171.17</v>
      </c>
      <c r="O96" s="83">
        <f t="shared" si="20"/>
        <v>5.82</v>
      </c>
      <c r="P96" s="84"/>
    </row>
    <row r="97" s="1" customFormat="1" ht="13.5" customHeight="1" spans="1:16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370"/>
      <c r="P97" s="84"/>
    </row>
    <row r="98" s="3" customFormat="1" customHeight="1" spans="1:16">
      <c r="A98" s="383"/>
      <c r="B98" s="383"/>
      <c r="C98" s="383"/>
      <c r="D98" s="384"/>
      <c r="E98" s="384"/>
      <c r="F98" s="384"/>
      <c r="G98" s="384"/>
      <c r="H98" s="384"/>
      <c r="I98" s="384"/>
      <c r="J98" s="384"/>
      <c r="K98" s="384"/>
      <c r="L98" s="384"/>
      <c r="M98" s="384"/>
      <c r="N98" s="395"/>
      <c r="O98" s="395"/>
      <c r="P98" s="246"/>
    </row>
    <row r="99" s="1" customFormat="1" ht="16.5" customHeight="1" spans="1:16">
      <c r="A99" s="5"/>
      <c r="B99" s="6"/>
      <c r="C99" s="6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4"/>
    </row>
    <row r="100" s="1" customFormat="1" ht="16.5" customHeight="1" spans="1:16">
      <c r="A100" s="8" t="s">
        <v>114</v>
      </c>
      <c r="B100" s="6"/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8" t="s">
        <v>1</v>
      </c>
      <c r="O100" s="58"/>
      <c r="P100" s="371"/>
    </row>
    <row r="101" s="1" customFormat="1" ht="16.5" customHeight="1" spans="1:16">
      <c r="A101" s="9" t="s">
        <v>2</v>
      </c>
      <c r="B101" s="10" t="s">
        <v>3</v>
      </c>
      <c r="C101" s="10" t="s">
        <v>4</v>
      </c>
      <c r="D101" s="11" t="s">
        <v>5</v>
      </c>
      <c r="E101" s="11"/>
      <c r="F101" s="11"/>
      <c r="G101" s="12" t="s">
        <v>6</v>
      </c>
      <c r="H101" s="11" t="s">
        <v>7</v>
      </c>
      <c r="I101" s="11"/>
      <c r="J101" s="11"/>
      <c r="K101" s="59"/>
      <c r="L101" s="11" t="s">
        <v>8</v>
      </c>
      <c r="M101" s="11"/>
      <c r="N101" s="11"/>
      <c r="O101" s="60"/>
      <c r="P101" s="371"/>
    </row>
    <row r="102" s="2" customFormat="1" ht="16.5" spans="1:16">
      <c r="A102" s="13"/>
      <c r="B102" s="14"/>
      <c r="C102" s="14"/>
      <c r="D102" s="15" t="s">
        <v>9</v>
      </c>
      <c r="E102" s="15" t="s">
        <v>10</v>
      </c>
      <c r="F102" s="15" t="s">
        <v>11</v>
      </c>
      <c r="G102" s="16"/>
      <c r="H102" s="15" t="s">
        <v>12</v>
      </c>
      <c r="I102" s="15" t="s">
        <v>13</v>
      </c>
      <c r="J102" s="15" t="s">
        <v>14</v>
      </c>
      <c r="K102" s="62" t="s">
        <v>15</v>
      </c>
      <c r="L102" s="15" t="s">
        <v>16</v>
      </c>
      <c r="M102" s="15" t="s">
        <v>17</v>
      </c>
      <c r="N102" s="15" t="s">
        <v>18</v>
      </c>
      <c r="O102" s="63" t="s">
        <v>19</v>
      </c>
      <c r="P102" s="250"/>
    </row>
    <row r="103" s="183" customFormat="1" ht="15.75" spans="1:16">
      <c r="A103" s="17" t="s">
        <v>20</v>
      </c>
      <c r="B103" s="18"/>
      <c r="C103" s="19"/>
      <c r="D103" s="20"/>
      <c r="E103" s="20"/>
      <c r="F103" s="20"/>
      <c r="G103" s="20"/>
      <c r="H103" s="20"/>
      <c r="I103" s="20"/>
      <c r="J103" s="20"/>
      <c r="K103" s="65"/>
      <c r="L103" s="20"/>
      <c r="M103" s="20"/>
      <c r="N103" s="20"/>
      <c r="O103" s="66"/>
      <c r="P103" s="293"/>
    </row>
    <row r="104" s="183" customFormat="1" ht="18.75" spans="1:16">
      <c r="A104" s="21" t="s">
        <v>115</v>
      </c>
      <c r="B104" s="278" t="s">
        <v>116</v>
      </c>
      <c r="C104" s="385">
        <v>200</v>
      </c>
      <c r="D104" s="386">
        <v>20.32</v>
      </c>
      <c r="E104" s="386">
        <v>20.77</v>
      </c>
      <c r="F104" s="386">
        <v>67.09</v>
      </c>
      <c r="G104" s="24">
        <f>(D104*4)+(E104*9)+(F104*4)</f>
        <v>536.57</v>
      </c>
      <c r="H104" s="386">
        <v>0.24</v>
      </c>
      <c r="I104" s="386">
        <v>4.5</v>
      </c>
      <c r="J104" s="386">
        <v>104.65</v>
      </c>
      <c r="K104" s="386">
        <v>5</v>
      </c>
      <c r="L104" s="386">
        <v>145.94</v>
      </c>
      <c r="M104" s="386">
        <v>112.9</v>
      </c>
      <c r="N104" s="386">
        <v>19.28</v>
      </c>
      <c r="O104" s="396">
        <v>1.65</v>
      </c>
      <c r="P104" s="293"/>
    </row>
    <row r="105" s="1" customFormat="1" ht="18.75" spans="1:16">
      <c r="A105" s="21" t="s">
        <v>53</v>
      </c>
      <c r="B105" s="22" t="s">
        <v>117</v>
      </c>
      <c r="C105" s="23">
        <v>100</v>
      </c>
      <c r="D105" s="24">
        <v>0.4</v>
      </c>
      <c r="E105" s="24">
        <v>0.4</v>
      </c>
      <c r="F105" s="24">
        <v>9.8</v>
      </c>
      <c r="G105" s="24">
        <v>47</v>
      </c>
      <c r="H105" s="24">
        <v>0.03</v>
      </c>
      <c r="I105" s="24">
        <v>10</v>
      </c>
      <c r="J105" s="24">
        <v>0</v>
      </c>
      <c r="K105" s="70">
        <v>0.2</v>
      </c>
      <c r="L105" s="24">
        <v>16</v>
      </c>
      <c r="M105" s="24">
        <v>11</v>
      </c>
      <c r="N105" s="24">
        <v>9</v>
      </c>
      <c r="O105" s="71">
        <v>2.2</v>
      </c>
      <c r="P105" s="84"/>
    </row>
    <row r="106" s="2" customFormat="1" ht="18.75" spans="1:16">
      <c r="A106" s="29" t="s">
        <v>27</v>
      </c>
      <c r="B106" s="30" t="s">
        <v>28</v>
      </c>
      <c r="C106" s="23">
        <v>200</v>
      </c>
      <c r="D106" s="31">
        <v>0.1</v>
      </c>
      <c r="E106" s="31">
        <v>0</v>
      </c>
      <c r="F106" s="31">
        <v>15</v>
      </c>
      <c r="G106" s="24">
        <f>(D106*4)+(E106*9)+(F106*4)</f>
        <v>60.4</v>
      </c>
      <c r="H106" s="31">
        <v>0</v>
      </c>
      <c r="I106" s="31">
        <v>0</v>
      </c>
      <c r="J106" s="31">
        <v>0</v>
      </c>
      <c r="K106" s="72">
        <v>0</v>
      </c>
      <c r="L106" s="24">
        <v>11</v>
      </c>
      <c r="M106" s="24">
        <v>3</v>
      </c>
      <c r="N106" s="24">
        <v>1</v>
      </c>
      <c r="O106" s="71">
        <v>0.3</v>
      </c>
      <c r="P106" s="250"/>
    </row>
    <row r="107" s="2" customFormat="1" ht="16.5" spans="1:16">
      <c r="A107" s="305" t="s">
        <v>29</v>
      </c>
      <c r="B107" s="306"/>
      <c r="C107" s="34">
        <f t="shared" ref="C107:O107" si="21">SUM(C104:C106)</f>
        <v>500</v>
      </c>
      <c r="D107" s="35">
        <f t="shared" si="21"/>
        <v>20.82</v>
      </c>
      <c r="E107" s="35">
        <f t="shared" si="21"/>
        <v>21.17</v>
      </c>
      <c r="F107" s="35">
        <f t="shared" si="21"/>
        <v>91.89</v>
      </c>
      <c r="G107" s="35">
        <f t="shared" si="21"/>
        <v>643.97</v>
      </c>
      <c r="H107" s="35">
        <f t="shared" si="21"/>
        <v>0.27</v>
      </c>
      <c r="I107" s="35">
        <f t="shared" si="21"/>
        <v>14.5</v>
      </c>
      <c r="J107" s="35">
        <f t="shared" si="21"/>
        <v>104.65</v>
      </c>
      <c r="K107" s="73">
        <f t="shared" si="21"/>
        <v>5.2</v>
      </c>
      <c r="L107" s="35">
        <f t="shared" si="21"/>
        <v>172.94</v>
      </c>
      <c r="M107" s="35">
        <f t="shared" si="21"/>
        <v>126.9</v>
      </c>
      <c r="N107" s="35">
        <f t="shared" si="21"/>
        <v>29.28</v>
      </c>
      <c r="O107" s="74">
        <f t="shared" si="21"/>
        <v>4.15</v>
      </c>
      <c r="P107" s="250"/>
    </row>
    <row r="108" s="2" customFormat="1" ht="16.5" spans="1:16">
      <c r="A108" s="17" t="s">
        <v>30</v>
      </c>
      <c r="B108" s="18"/>
      <c r="C108" s="18"/>
      <c r="D108" s="36"/>
      <c r="E108" s="36"/>
      <c r="F108" s="36"/>
      <c r="G108" s="36"/>
      <c r="H108" s="36"/>
      <c r="I108" s="36"/>
      <c r="J108" s="36"/>
      <c r="K108" s="75"/>
      <c r="L108" s="36"/>
      <c r="M108" s="36"/>
      <c r="N108" s="36"/>
      <c r="O108" s="76"/>
      <c r="P108" s="250"/>
    </row>
    <row r="109" s="1" customFormat="1" ht="18.75" spans="1:16">
      <c r="A109" s="21" t="s">
        <v>118</v>
      </c>
      <c r="B109" s="22" t="s">
        <v>119</v>
      </c>
      <c r="C109" s="23">
        <v>60</v>
      </c>
      <c r="D109" s="24">
        <v>1.2</v>
      </c>
      <c r="E109" s="24">
        <v>5.4</v>
      </c>
      <c r="F109" s="24">
        <v>5.12</v>
      </c>
      <c r="G109" s="24">
        <f>(D109*4)+(E109*9)+(F109*4)</f>
        <v>73.88</v>
      </c>
      <c r="H109" s="24">
        <v>0.01</v>
      </c>
      <c r="I109" s="24">
        <v>4.2</v>
      </c>
      <c r="J109" s="24">
        <v>0</v>
      </c>
      <c r="K109" s="24">
        <v>0</v>
      </c>
      <c r="L109" s="24">
        <v>24.6</v>
      </c>
      <c r="M109" s="24">
        <v>22.2</v>
      </c>
      <c r="N109" s="24">
        <v>9</v>
      </c>
      <c r="O109" s="71">
        <v>0.42</v>
      </c>
      <c r="P109" s="84"/>
    </row>
    <row r="110" s="2" customFormat="1" ht="18.75" spans="1:16">
      <c r="A110" s="227" t="s">
        <v>120</v>
      </c>
      <c r="B110" s="228" t="s">
        <v>121</v>
      </c>
      <c r="C110" s="229">
        <v>210</v>
      </c>
      <c r="D110" s="283">
        <v>5.93</v>
      </c>
      <c r="E110" s="283">
        <v>10.06</v>
      </c>
      <c r="F110" s="283">
        <v>28.77</v>
      </c>
      <c r="G110" s="24">
        <v>239.34</v>
      </c>
      <c r="H110" s="283">
        <v>0.0882</v>
      </c>
      <c r="I110" s="283">
        <v>6.93</v>
      </c>
      <c r="J110" s="283">
        <v>100</v>
      </c>
      <c r="K110" s="283">
        <v>1.155</v>
      </c>
      <c r="L110" s="283">
        <v>106.66</v>
      </c>
      <c r="M110" s="283">
        <v>157.22</v>
      </c>
      <c r="N110" s="319">
        <v>8.22</v>
      </c>
      <c r="O110" s="262">
        <v>0.06</v>
      </c>
      <c r="P110" s="397"/>
    </row>
    <row r="111" s="1" customFormat="1" ht="18.75" spans="1:16">
      <c r="A111" s="21" t="s">
        <v>122</v>
      </c>
      <c r="B111" s="22" t="s">
        <v>123</v>
      </c>
      <c r="C111" s="23">
        <v>110</v>
      </c>
      <c r="D111" s="24">
        <v>9.76</v>
      </c>
      <c r="E111" s="24">
        <v>10.67</v>
      </c>
      <c r="F111" s="24">
        <v>11.99</v>
      </c>
      <c r="G111" s="24">
        <v>178.77</v>
      </c>
      <c r="H111" s="24">
        <v>0.04</v>
      </c>
      <c r="I111" s="24">
        <v>2.18</v>
      </c>
      <c r="J111" s="24">
        <v>0.06</v>
      </c>
      <c r="K111" s="24">
        <v>1.25</v>
      </c>
      <c r="L111" s="24">
        <v>54.41</v>
      </c>
      <c r="M111" s="24">
        <v>102.37</v>
      </c>
      <c r="N111" s="70">
        <v>18.61</v>
      </c>
      <c r="O111" s="71">
        <v>1.29</v>
      </c>
      <c r="P111" s="84"/>
    </row>
    <row r="112" s="2" customFormat="1" ht="18.75" spans="1:16">
      <c r="A112" s="359" t="s">
        <v>63</v>
      </c>
      <c r="B112" s="360" t="s">
        <v>64</v>
      </c>
      <c r="C112" s="23">
        <v>150</v>
      </c>
      <c r="D112" s="24">
        <v>6.68</v>
      </c>
      <c r="E112" s="24">
        <v>3.05</v>
      </c>
      <c r="F112" s="24">
        <v>36.4</v>
      </c>
      <c r="G112" s="24">
        <v>201.35</v>
      </c>
      <c r="H112" s="24">
        <v>0.057</v>
      </c>
      <c r="I112" s="24">
        <v>0</v>
      </c>
      <c r="J112" s="24">
        <v>100</v>
      </c>
      <c r="K112" s="24">
        <v>0.795</v>
      </c>
      <c r="L112" s="24">
        <v>70.28</v>
      </c>
      <c r="M112" s="24">
        <v>177.95</v>
      </c>
      <c r="N112" s="24">
        <v>8.1</v>
      </c>
      <c r="O112" s="71">
        <v>0.08</v>
      </c>
      <c r="P112" s="250"/>
    </row>
    <row r="113" s="2" customFormat="1" ht="18.75" spans="1:16">
      <c r="A113" s="21" t="s">
        <v>65</v>
      </c>
      <c r="B113" s="22" t="s">
        <v>66</v>
      </c>
      <c r="C113" s="23">
        <v>25</v>
      </c>
      <c r="D113" s="24">
        <v>1.65</v>
      </c>
      <c r="E113" s="24">
        <v>0.3</v>
      </c>
      <c r="F113" s="24">
        <v>8.35</v>
      </c>
      <c r="G113" s="24">
        <f>(D113*4)+(E113*9)+(F113*4)</f>
        <v>42.7</v>
      </c>
      <c r="H113" s="24">
        <v>0.05</v>
      </c>
      <c r="I113" s="24">
        <v>0</v>
      </c>
      <c r="J113" s="24">
        <v>0</v>
      </c>
      <c r="K113" s="24">
        <v>0.35</v>
      </c>
      <c r="L113" s="24">
        <v>8.75</v>
      </c>
      <c r="M113" s="24">
        <v>39.5</v>
      </c>
      <c r="N113" s="24">
        <v>11.75</v>
      </c>
      <c r="O113" s="71">
        <v>0.98</v>
      </c>
      <c r="P113" s="250"/>
    </row>
    <row r="114" s="1" customFormat="1" ht="18.75" spans="1:16">
      <c r="A114" s="21" t="s">
        <v>37</v>
      </c>
      <c r="B114" s="236" t="s">
        <v>124</v>
      </c>
      <c r="C114" s="23">
        <v>200</v>
      </c>
      <c r="D114" s="24">
        <v>0.3</v>
      </c>
      <c r="E114" s="24">
        <v>0</v>
      </c>
      <c r="F114" s="24">
        <v>20.1</v>
      </c>
      <c r="G114" s="24">
        <f>(D114*4)+(E114*9)+(F114*4)</f>
        <v>81.6</v>
      </c>
      <c r="H114" s="24">
        <v>0</v>
      </c>
      <c r="I114" s="24">
        <v>0.8</v>
      </c>
      <c r="J114" s="24">
        <v>0</v>
      </c>
      <c r="K114" s="24">
        <v>0</v>
      </c>
      <c r="L114" s="24">
        <v>10</v>
      </c>
      <c r="M114" s="24">
        <v>6</v>
      </c>
      <c r="N114" s="24">
        <v>3</v>
      </c>
      <c r="O114" s="71">
        <v>0.6</v>
      </c>
      <c r="P114" s="84"/>
    </row>
    <row r="115" s="2" customFormat="1" ht="15.75" customHeight="1" spans="1:16">
      <c r="A115" s="305" t="s">
        <v>39</v>
      </c>
      <c r="B115" s="306"/>
      <c r="C115" s="34">
        <f t="shared" ref="C115:O115" si="22">SUM(C109:C114)</f>
        <v>755</v>
      </c>
      <c r="D115" s="35">
        <f t="shared" si="22"/>
        <v>25.52</v>
      </c>
      <c r="E115" s="35">
        <f t="shared" si="22"/>
        <v>29.48</v>
      </c>
      <c r="F115" s="35">
        <f t="shared" si="22"/>
        <v>110.73</v>
      </c>
      <c r="G115" s="35">
        <f t="shared" si="22"/>
        <v>817.64</v>
      </c>
      <c r="H115" s="35">
        <f t="shared" si="22"/>
        <v>0.2452</v>
      </c>
      <c r="I115" s="35">
        <f t="shared" si="22"/>
        <v>14.11</v>
      </c>
      <c r="J115" s="35">
        <f t="shared" si="22"/>
        <v>200.06</v>
      </c>
      <c r="K115" s="73">
        <f t="shared" si="22"/>
        <v>3.55</v>
      </c>
      <c r="L115" s="35">
        <f t="shared" si="22"/>
        <v>274.7</v>
      </c>
      <c r="M115" s="35">
        <f t="shared" si="22"/>
        <v>505.24</v>
      </c>
      <c r="N115" s="35">
        <f t="shared" si="22"/>
        <v>58.68</v>
      </c>
      <c r="O115" s="74">
        <f t="shared" si="22"/>
        <v>3.43</v>
      </c>
      <c r="P115" s="250"/>
    </row>
    <row r="116" s="2" customFormat="1" ht="16.5" spans="1:16">
      <c r="A116" s="17" t="s">
        <v>40</v>
      </c>
      <c r="B116" s="18"/>
      <c r="C116" s="18"/>
      <c r="D116" s="36"/>
      <c r="E116" s="36"/>
      <c r="F116" s="36"/>
      <c r="G116" s="36"/>
      <c r="H116" s="36"/>
      <c r="I116" s="36"/>
      <c r="J116" s="36"/>
      <c r="K116" s="75"/>
      <c r="L116" s="36"/>
      <c r="M116" s="36"/>
      <c r="N116" s="36"/>
      <c r="O116" s="76"/>
      <c r="P116" s="84"/>
    </row>
    <row r="117" s="1" customFormat="1" ht="16.5" customHeight="1" spans="1:16">
      <c r="A117" s="29" t="s">
        <v>41</v>
      </c>
      <c r="B117" s="266" t="s">
        <v>125</v>
      </c>
      <c r="C117" s="23">
        <v>250</v>
      </c>
      <c r="D117" s="31">
        <v>7.25</v>
      </c>
      <c r="E117" s="31">
        <v>6.25</v>
      </c>
      <c r="F117" s="31">
        <v>10</v>
      </c>
      <c r="G117" s="31">
        <v>125</v>
      </c>
      <c r="H117" s="31">
        <v>0.1</v>
      </c>
      <c r="I117" s="31">
        <v>14.25</v>
      </c>
      <c r="J117" s="31">
        <v>0.05</v>
      </c>
      <c r="K117" s="31">
        <v>0</v>
      </c>
      <c r="L117" s="31">
        <v>300</v>
      </c>
      <c r="M117" s="31">
        <v>225</v>
      </c>
      <c r="N117" s="31">
        <v>35</v>
      </c>
      <c r="O117" s="71">
        <v>0.25</v>
      </c>
      <c r="P117" s="84"/>
    </row>
    <row r="118" s="180" customFormat="1" ht="16.5" customHeight="1" spans="1:16">
      <c r="A118" s="21" t="s">
        <v>126</v>
      </c>
      <c r="B118" s="46" t="s">
        <v>127</v>
      </c>
      <c r="C118" s="47">
        <v>50</v>
      </c>
      <c r="D118" s="24">
        <v>7.45</v>
      </c>
      <c r="E118" s="24">
        <v>8.2</v>
      </c>
      <c r="F118" s="24">
        <v>28.8</v>
      </c>
      <c r="G118" s="24">
        <v>218</v>
      </c>
      <c r="H118" s="24">
        <v>0.07</v>
      </c>
      <c r="I118" s="24">
        <v>2.37</v>
      </c>
      <c r="J118" s="24">
        <v>0.06</v>
      </c>
      <c r="K118" s="70">
        <v>1.22</v>
      </c>
      <c r="L118" s="24">
        <v>22.61</v>
      </c>
      <c r="M118" s="24">
        <v>68.86</v>
      </c>
      <c r="N118" s="24">
        <v>21.58</v>
      </c>
      <c r="O118" s="71">
        <v>0.86</v>
      </c>
      <c r="P118" s="84"/>
    </row>
    <row r="119" s="1" customFormat="1" ht="16.5" spans="1:16">
      <c r="A119" s="387" t="s">
        <v>45</v>
      </c>
      <c r="B119" s="388"/>
      <c r="C119" s="34">
        <f t="shared" ref="C119:O119" si="23">SUM(C93:C94)</f>
        <v>360</v>
      </c>
      <c r="D119" s="389">
        <f t="shared" si="23"/>
        <v>18.3</v>
      </c>
      <c r="E119" s="389">
        <f t="shared" si="23"/>
        <v>16.84</v>
      </c>
      <c r="F119" s="389">
        <f t="shared" si="23"/>
        <v>123.36</v>
      </c>
      <c r="G119" s="389">
        <f t="shared" si="23"/>
        <v>629.76</v>
      </c>
      <c r="H119" s="35">
        <f t="shared" si="23"/>
        <v>0.112</v>
      </c>
      <c r="I119" s="35">
        <f t="shared" si="23"/>
        <v>5.8</v>
      </c>
      <c r="J119" s="35">
        <f t="shared" si="23"/>
        <v>0.104</v>
      </c>
      <c r="K119" s="73">
        <f t="shared" si="23"/>
        <v>2.66</v>
      </c>
      <c r="L119" s="35">
        <f t="shared" si="23"/>
        <v>339.32</v>
      </c>
      <c r="M119" s="35">
        <f t="shared" si="23"/>
        <v>355.1</v>
      </c>
      <c r="N119" s="35">
        <f t="shared" si="23"/>
        <v>75.84</v>
      </c>
      <c r="O119" s="74">
        <f t="shared" si="23"/>
        <v>1.82</v>
      </c>
      <c r="P119" s="84"/>
    </row>
    <row r="120" s="1" customFormat="1" ht="16.5" customHeight="1" spans="1:16">
      <c r="A120" s="218" t="s">
        <v>128</v>
      </c>
      <c r="B120" s="338"/>
      <c r="C120" s="339"/>
      <c r="D120" s="50">
        <f t="shared" ref="D120:O120" si="24">D107+D115+D119</f>
        <v>64.64</v>
      </c>
      <c r="E120" s="50">
        <f t="shared" si="24"/>
        <v>67.49</v>
      </c>
      <c r="F120" s="50">
        <f t="shared" si="24"/>
        <v>325.98</v>
      </c>
      <c r="G120" s="50">
        <f t="shared" si="24"/>
        <v>2091.37</v>
      </c>
      <c r="H120" s="50">
        <f t="shared" si="24"/>
        <v>0.6272</v>
      </c>
      <c r="I120" s="50">
        <f t="shared" si="24"/>
        <v>34.41</v>
      </c>
      <c r="J120" s="50">
        <f t="shared" si="24"/>
        <v>304.814</v>
      </c>
      <c r="K120" s="50">
        <f t="shared" si="24"/>
        <v>11.41</v>
      </c>
      <c r="L120" s="50">
        <f t="shared" si="24"/>
        <v>786.96</v>
      </c>
      <c r="M120" s="50">
        <f t="shared" si="24"/>
        <v>987.24</v>
      </c>
      <c r="N120" s="50">
        <f t="shared" si="24"/>
        <v>163.8</v>
      </c>
      <c r="O120" s="82">
        <f t="shared" si="24"/>
        <v>9.4</v>
      </c>
      <c r="P120" s="84"/>
    </row>
    <row r="121" s="1" customFormat="1" ht="17.25" customHeight="1" spans="1:16">
      <c r="A121" s="51" t="s">
        <v>129</v>
      </c>
      <c r="B121" s="52"/>
      <c r="C121" s="53"/>
      <c r="D121" s="54">
        <f t="shared" ref="D121:O121" si="25">D107+D115+D119</f>
        <v>64.64</v>
      </c>
      <c r="E121" s="54">
        <f t="shared" si="25"/>
        <v>67.49</v>
      </c>
      <c r="F121" s="54">
        <f t="shared" si="25"/>
        <v>325.98</v>
      </c>
      <c r="G121" s="54">
        <f t="shared" si="25"/>
        <v>2091.37</v>
      </c>
      <c r="H121" s="54">
        <f t="shared" si="25"/>
        <v>0.6272</v>
      </c>
      <c r="I121" s="54">
        <f t="shared" si="25"/>
        <v>34.41</v>
      </c>
      <c r="J121" s="54">
        <f t="shared" si="25"/>
        <v>304.814</v>
      </c>
      <c r="K121" s="54">
        <f t="shared" si="25"/>
        <v>11.41</v>
      </c>
      <c r="L121" s="54">
        <f t="shared" si="25"/>
        <v>786.96</v>
      </c>
      <c r="M121" s="54">
        <f t="shared" si="25"/>
        <v>987.24</v>
      </c>
      <c r="N121" s="54">
        <f t="shared" si="25"/>
        <v>163.8</v>
      </c>
      <c r="O121" s="83">
        <f t="shared" si="25"/>
        <v>9.4</v>
      </c>
      <c r="P121" s="84"/>
    </row>
    <row r="122" s="1" customFormat="1" ht="17.25" customHeight="1" spans="1:16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370"/>
      <c r="P122" s="84"/>
    </row>
    <row r="123" s="1" customFormat="1" ht="17.25" customHeight="1" spans="1:16">
      <c r="A123" s="5"/>
      <c r="B123" s="6"/>
      <c r="C123" s="6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84"/>
    </row>
    <row r="124" s="1" customFormat="1" ht="13.5" customHeight="1" spans="1:16">
      <c r="A124" s="8" t="s">
        <v>130</v>
      </c>
      <c r="B124" s="6"/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58" t="s">
        <v>1</v>
      </c>
      <c r="O124" s="58"/>
      <c r="P124" s="371"/>
    </row>
    <row r="125" s="1" customFormat="1" ht="15.75" customHeight="1" spans="1:16">
      <c r="A125" s="9" t="s">
        <v>2</v>
      </c>
      <c r="B125" s="10" t="s">
        <v>3</v>
      </c>
      <c r="C125" s="10" t="s">
        <v>4</v>
      </c>
      <c r="D125" s="11" t="s">
        <v>5</v>
      </c>
      <c r="E125" s="11"/>
      <c r="F125" s="11"/>
      <c r="G125" s="12" t="s">
        <v>6</v>
      </c>
      <c r="H125" s="11" t="s">
        <v>7</v>
      </c>
      <c r="I125" s="11"/>
      <c r="J125" s="11"/>
      <c r="K125" s="59"/>
      <c r="L125" s="11" t="s">
        <v>8</v>
      </c>
      <c r="M125" s="11"/>
      <c r="N125" s="11"/>
      <c r="O125" s="60"/>
      <c r="P125" s="371"/>
    </row>
    <row r="126" s="1" customFormat="1" customHeight="1" spans="1:16">
      <c r="A126" s="13"/>
      <c r="B126" s="14"/>
      <c r="C126" s="14"/>
      <c r="D126" s="15" t="s">
        <v>9</v>
      </c>
      <c r="E126" s="15" t="s">
        <v>10</v>
      </c>
      <c r="F126" s="15" t="s">
        <v>11</v>
      </c>
      <c r="G126" s="16"/>
      <c r="H126" s="15" t="s">
        <v>12</v>
      </c>
      <c r="I126" s="15" t="s">
        <v>13</v>
      </c>
      <c r="J126" s="15" t="s">
        <v>14</v>
      </c>
      <c r="K126" s="62" t="s">
        <v>15</v>
      </c>
      <c r="L126" s="15" t="s">
        <v>16</v>
      </c>
      <c r="M126" s="15" t="s">
        <v>17</v>
      </c>
      <c r="N126" s="15" t="s">
        <v>18</v>
      </c>
      <c r="O126" s="63" t="s">
        <v>19</v>
      </c>
      <c r="P126" s="293"/>
    </row>
    <row r="127" s="1" customFormat="1" ht="16.5" customHeight="1" spans="1:16">
      <c r="A127" s="284" t="s">
        <v>20</v>
      </c>
      <c r="B127" s="286"/>
      <c r="C127" s="19"/>
      <c r="D127" s="20"/>
      <c r="E127" s="20"/>
      <c r="F127" s="20"/>
      <c r="G127" s="20"/>
      <c r="H127" s="20"/>
      <c r="I127" s="20"/>
      <c r="J127" s="20"/>
      <c r="K127" s="65"/>
      <c r="L127" s="20"/>
      <c r="M127" s="20"/>
      <c r="N127" s="20"/>
      <c r="O127" s="66"/>
      <c r="P127" s="318"/>
    </row>
    <row r="128" s="1" customFormat="1" ht="16.5" customHeight="1" spans="1:16">
      <c r="A128" s="21" t="s">
        <v>131</v>
      </c>
      <c r="B128" s="22" t="s">
        <v>132</v>
      </c>
      <c r="C128" s="23">
        <v>150</v>
      </c>
      <c r="D128" s="24">
        <v>11.01</v>
      </c>
      <c r="E128" s="24">
        <v>7.6</v>
      </c>
      <c r="F128" s="24">
        <v>39.64</v>
      </c>
      <c r="G128" s="24">
        <f>(D128*4)+(E128*9)+(F128*4)</f>
        <v>271</v>
      </c>
      <c r="H128" s="24">
        <v>0.22</v>
      </c>
      <c r="I128" s="24">
        <v>0.01</v>
      </c>
      <c r="J128" s="24">
        <v>128.93</v>
      </c>
      <c r="K128" s="24">
        <v>0.6</v>
      </c>
      <c r="L128" s="24">
        <v>74.12</v>
      </c>
      <c r="M128" s="24">
        <v>126.07</v>
      </c>
      <c r="N128" s="24" t="s">
        <v>133</v>
      </c>
      <c r="O128" s="71">
        <v>0.08</v>
      </c>
      <c r="P128" s="318"/>
    </row>
    <row r="129" s="1" customFormat="1" ht="16.5" customHeight="1" spans="1:16">
      <c r="A129" s="21" t="s">
        <v>134</v>
      </c>
      <c r="B129" s="22" t="s">
        <v>135</v>
      </c>
      <c r="C129" s="23">
        <v>60</v>
      </c>
      <c r="D129" s="24">
        <v>2.74</v>
      </c>
      <c r="E129" s="24">
        <v>10.04</v>
      </c>
      <c r="F129" s="24">
        <v>18</v>
      </c>
      <c r="G129" s="24">
        <f t="shared" ref="G129:G131" si="26">(D129*4)+(E129*9)+(F129*4)</f>
        <v>173.32</v>
      </c>
      <c r="H129" s="24">
        <v>0.05</v>
      </c>
      <c r="I129" s="24">
        <v>0</v>
      </c>
      <c r="J129" s="24">
        <v>60</v>
      </c>
      <c r="K129" s="24">
        <v>0.3</v>
      </c>
      <c r="L129" s="24">
        <v>49.2</v>
      </c>
      <c r="M129" s="24">
        <v>13</v>
      </c>
      <c r="N129" s="24">
        <v>6.05</v>
      </c>
      <c r="O129" s="71">
        <v>1.28</v>
      </c>
      <c r="P129" s="318"/>
    </row>
    <row r="130" s="2" customFormat="1" ht="18.75" spans="1:16">
      <c r="A130" s="21" t="s">
        <v>53</v>
      </c>
      <c r="B130" s="22" t="s">
        <v>54</v>
      </c>
      <c r="C130" s="23">
        <v>100</v>
      </c>
      <c r="D130" s="31">
        <v>0.9</v>
      </c>
      <c r="E130" s="31">
        <v>0.2</v>
      </c>
      <c r="F130" s="31">
        <v>8.1</v>
      </c>
      <c r="G130" s="24">
        <f t="shared" si="26"/>
        <v>37.8</v>
      </c>
      <c r="H130" s="31">
        <v>0.04</v>
      </c>
      <c r="I130" s="31">
        <v>60</v>
      </c>
      <c r="J130" s="31">
        <v>0</v>
      </c>
      <c r="K130" s="31">
        <v>0.2</v>
      </c>
      <c r="L130" s="24">
        <v>34</v>
      </c>
      <c r="M130" s="24">
        <v>23</v>
      </c>
      <c r="N130" s="24">
        <v>13</v>
      </c>
      <c r="O130" s="71">
        <v>0.3</v>
      </c>
      <c r="P130" s="250"/>
    </row>
    <row r="131" s="183" customFormat="1" ht="15.75" customHeight="1" spans="1:16">
      <c r="A131" s="237" t="s">
        <v>136</v>
      </c>
      <c r="B131" s="22" t="s">
        <v>137</v>
      </c>
      <c r="C131" s="23">
        <v>200</v>
      </c>
      <c r="D131" s="24">
        <v>3.6</v>
      </c>
      <c r="E131" s="24">
        <v>3.3</v>
      </c>
      <c r="F131" s="24">
        <v>25</v>
      </c>
      <c r="G131" s="24">
        <f t="shared" si="26"/>
        <v>144.1</v>
      </c>
      <c r="H131" s="24">
        <v>0.04</v>
      </c>
      <c r="I131" s="24">
        <v>1.3</v>
      </c>
      <c r="J131" s="24">
        <v>0.02</v>
      </c>
      <c r="K131" s="70">
        <v>0</v>
      </c>
      <c r="L131" s="24">
        <v>124</v>
      </c>
      <c r="M131" s="24">
        <v>110</v>
      </c>
      <c r="N131" s="24">
        <v>27</v>
      </c>
      <c r="O131" s="71">
        <v>0.8</v>
      </c>
      <c r="P131" s="246"/>
    </row>
    <row r="132" s="4" customFormat="1" ht="15.75" customHeight="1" spans="1:16">
      <c r="A132" s="398" t="s">
        <v>29</v>
      </c>
      <c r="B132" s="399"/>
      <c r="C132" s="314">
        <f t="shared" ref="C132:O132" si="27">SUM(C128:C131)</f>
        <v>510</v>
      </c>
      <c r="D132" s="400">
        <f t="shared" si="27"/>
        <v>18.25</v>
      </c>
      <c r="E132" s="400">
        <f t="shared" si="27"/>
        <v>21.14</v>
      </c>
      <c r="F132" s="400">
        <f t="shared" si="27"/>
        <v>90.74</v>
      </c>
      <c r="G132" s="400">
        <f t="shared" si="27"/>
        <v>626.22</v>
      </c>
      <c r="H132" s="400">
        <f t="shared" si="27"/>
        <v>0.35</v>
      </c>
      <c r="I132" s="400">
        <f t="shared" si="27"/>
        <v>61.31</v>
      </c>
      <c r="J132" s="400">
        <f t="shared" si="27"/>
        <v>188.95</v>
      </c>
      <c r="K132" s="408">
        <f t="shared" si="27"/>
        <v>1.1</v>
      </c>
      <c r="L132" s="208">
        <f t="shared" si="27"/>
        <v>281.32</v>
      </c>
      <c r="M132" s="208">
        <f t="shared" si="27"/>
        <v>272.07</v>
      </c>
      <c r="N132" s="208">
        <f t="shared" si="27"/>
        <v>46.05</v>
      </c>
      <c r="O132" s="255">
        <f t="shared" si="27"/>
        <v>2.46</v>
      </c>
      <c r="P132" s="84"/>
    </row>
    <row r="133" s="1" customFormat="1" customHeight="1" spans="1:16">
      <c r="A133" s="401" t="s">
        <v>30</v>
      </c>
      <c r="B133" s="402"/>
      <c r="C133" s="18"/>
      <c r="D133" s="36"/>
      <c r="E133" s="36"/>
      <c r="F133" s="36"/>
      <c r="G133" s="36"/>
      <c r="H133" s="36"/>
      <c r="I133" s="36"/>
      <c r="J133" s="36"/>
      <c r="K133" s="75"/>
      <c r="L133" s="36"/>
      <c r="M133" s="36"/>
      <c r="N133" s="36"/>
      <c r="O133" s="76"/>
      <c r="P133" s="250"/>
    </row>
    <row r="134" s="2" customFormat="1" ht="18.75" spans="1:16">
      <c r="A134" s="21" t="s">
        <v>138</v>
      </c>
      <c r="B134" s="22" t="s">
        <v>139</v>
      </c>
      <c r="C134" s="23">
        <v>60</v>
      </c>
      <c r="D134" s="24">
        <v>2.94</v>
      </c>
      <c r="E134" s="24">
        <v>5.58</v>
      </c>
      <c r="F134" s="24">
        <v>4.44</v>
      </c>
      <c r="G134" s="24">
        <v>114.83</v>
      </c>
      <c r="H134" s="24">
        <v>0.018</v>
      </c>
      <c r="I134" s="24">
        <v>6.06</v>
      </c>
      <c r="J134" s="24">
        <v>0.012</v>
      </c>
      <c r="K134" s="24">
        <v>1.38</v>
      </c>
      <c r="L134" s="24">
        <v>99</v>
      </c>
      <c r="M134" s="24">
        <v>85.2</v>
      </c>
      <c r="N134" s="70">
        <v>14.4</v>
      </c>
      <c r="O134" s="71">
        <v>0.84</v>
      </c>
      <c r="P134" s="250"/>
    </row>
    <row r="135" s="183" customFormat="1" ht="18.75" spans="1:16">
      <c r="A135" s="21" t="s">
        <v>140</v>
      </c>
      <c r="B135" s="22" t="s">
        <v>141</v>
      </c>
      <c r="C135" s="23">
        <v>200</v>
      </c>
      <c r="D135" s="214">
        <v>2.6</v>
      </c>
      <c r="E135" s="214">
        <v>2.83</v>
      </c>
      <c r="F135" s="214">
        <v>19.02</v>
      </c>
      <c r="G135" s="24">
        <f>(D135*4)+(E135*9)+(F135*4)</f>
        <v>111.95</v>
      </c>
      <c r="H135" s="214">
        <v>0.1</v>
      </c>
      <c r="I135" s="214">
        <v>21</v>
      </c>
      <c r="J135" s="214">
        <v>10</v>
      </c>
      <c r="K135" s="214">
        <v>18</v>
      </c>
      <c r="L135" s="214">
        <v>125</v>
      </c>
      <c r="M135" s="214">
        <v>91</v>
      </c>
      <c r="N135" s="214">
        <v>5</v>
      </c>
      <c r="O135" s="254">
        <v>0.2</v>
      </c>
      <c r="P135" s="250"/>
    </row>
    <row r="136" s="2" customFormat="1" ht="18.75" spans="1:16">
      <c r="A136" s="21" t="s">
        <v>142</v>
      </c>
      <c r="B136" s="22" t="s">
        <v>143</v>
      </c>
      <c r="C136" s="23">
        <v>100</v>
      </c>
      <c r="D136" s="24">
        <v>14.4</v>
      </c>
      <c r="E136" s="24">
        <v>14.98</v>
      </c>
      <c r="F136" s="24">
        <v>16.37</v>
      </c>
      <c r="G136" s="24">
        <f>(D136*4)+(E136*9)+(F136*4)</f>
        <v>257.9</v>
      </c>
      <c r="H136" s="24">
        <v>0.18</v>
      </c>
      <c r="I136" s="24">
        <v>9</v>
      </c>
      <c r="J136" s="24">
        <v>0.45</v>
      </c>
      <c r="K136" s="70">
        <v>42</v>
      </c>
      <c r="L136" s="24">
        <v>185</v>
      </c>
      <c r="M136" s="24">
        <v>55</v>
      </c>
      <c r="N136" s="24">
        <v>0</v>
      </c>
      <c r="O136" s="71">
        <v>0</v>
      </c>
      <c r="P136" s="250"/>
    </row>
    <row r="137" s="2" customFormat="1" ht="18.75" customHeight="1" spans="1:16">
      <c r="A137" s="21" t="s">
        <v>144</v>
      </c>
      <c r="B137" s="22" t="s">
        <v>145</v>
      </c>
      <c r="C137" s="23">
        <v>150</v>
      </c>
      <c r="D137" s="24">
        <v>3.68</v>
      </c>
      <c r="E137" s="24">
        <v>6</v>
      </c>
      <c r="F137" s="24">
        <v>33.75</v>
      </c>
      <c r="G137" s="24">
        <v>204.6</v>
      </c>
      <c r="H137" s="24">
        <v>0.027</v>
      </c>
      <c r="I137" s="24">
        <v>0</v>
      </c>
      <c r="J137" s="24">
        <v>0.0405</v>
      </c>
      <c r="K137" s="70">
        <v>0.285</v>
      </c>
      <c r="L137" s="24">
        <v>5.1</v>
      </c>
      <c r="M137" s="24">
        <v>70.8</v>
      </c>
      <c r="N137" s="24">
        <v>22.8</v>
      </c>
      <c r="O137" s="71">
        <v>0.525</v>
      </c>
      <c r="P137" s="84"/>
    </row>
    <row r="138" s="2" customFormat="1" ht="16.5" customHeight="1" spans="1:16">
      <c r="A138" s="21" t="s">
        <v>65</v>
      </c>
      <c r="B138" s="22" t="s">
        <v>66</v>
      </c>
      <c r="C138" s="23">
        <v>40</v>
      </c>
      <c r="D138" s="24">
        <v>2.64</v>
      </c>
      <c r="E138" s="24">
        <v>0.48</v>
      </c>
      <c r="F138" s="24">
        <v>13.36</v>
      </c>
      <c r="G138" s="24">
        <f>(D138*4)+(E138*9)+(F138*4)</f>
        <v>68.32</v>
      </c>
      <c r="H138" s="24">
        <v>0.07</v>
      </c>
      <c r="I138" s="24">
        <v>0</v>
      </c>
      <c r="J138" s="24">
        <v>0</v>
      </c>
      <c r="K138" s="24">
        <v>0.56</v>
      </c>
      <c r="L138" s="24">
        <v>14</v>
      </c>
      <c r="M138" s="24">
        <v>63.2</v>
      </c>
      <c r="N138" s="24">
        <v>18.8</v>
      </c>
      <c r="O138" s="71">
        <v>1.56</v>
      </c>
      <c r="P138" s="250"/>
    </row>
    <row r="139" s="1" customFormat="1" ht="18.75" spans="1:16">
      <c r="A139" s="21" t="s">
        <v>146</v>
      </c>
      <c r="B139" s="236" t="s">
        <v>147</v>
      </c>
      <c r="C139" s="23">
        <v>200</v>
      </c>
      <c r="D139" s="24">
        <v>0.1</v>
      </c>
      <c r="E139" s="24">
        <v>0</v>
      </c>
      <c r="F139" s="24">
        <v>23.82</v>
      </c>
      <c r="G139" s="24">
        <f>(D139*4)+(E139*9)+(F139*4)</f>
        <v>95.68</v>
      </c>
      <c r="H139" s="24">
        <v>0.02</v>
      </c>
      <c r="I139" s="24">
        <v>0.45</v>
      </c>
      <c r="J139" s="24">
        <v>0</v>
      </c>
      <c r="K139" s="70">
        <v>0</v>
      </c>
      <c r="L139" s="24">
        <v>26</v>
      </c>
      <c r="M139" s="24">
        <v>18</v>
      </c>
      <c r="N139" s="24">
        <v>6</v>
      </c>
      <c r="O139" s="71">
        <v>1.25</v>
      </c>
      <c r="P139" s="84"/>
    </row>
    <row r="140" s="2" customFormat="1" ht="15.75" customHeight="1" spans="1:16">
      <c r="A140" s="305" t="s">
        <v>39</v>
      </c>
      <c r="B140" s="306"/>
      <c r="C140" s="314">
        <f t="shared" ref="C140:O140" si="28">SUM(C134:C139)</f>
        <v>750</v>
      </c>
      <c r="D140" s="35">
        <f t="shared" si="28"/>
        <v>26.36</v>
      </c>
      <c r="E140" s="35">
        <f t="shared" si="28"/>
        <v>29.87</v>
      </c>
      <c r="F140" s="35">
        <f t="shared" si="28"/>
        <v>110.76</v>
      </c>
      <c r="G140" s="35">
        <f t="shared" si="28"/>
        <v>853.28</v>
      </c>
      <c r="H140" s="35">
        <f t="shared" si="28"/>
        <v>0.415</v>
      </c>
      <c r="I140" s="35">
        <f t="shared" si="28"/>
        <v>36.51</v>
      </c>
      <c r="J140" s="35">
        <f t="shared" si="28"/>
        <v>10.5025</v>
      </c>
      <c r="K140" s="73">
        <f t="shared" si="28"/>
        <v>62.225</v>
      </c>
      <c r="L140" s="35">
        <f t="shared" si="28"/>
        <v>454.1</v>
      </c>
      <c r="M140" s="35">
        <f t="shared" si="28"/>
        <v>383.2</v>
      </c>
      <c r="N140" s="35">
        <f t="shared" si="28"/>
        <v>67</v>
      </c>
      <c r="O140" s="74">
        <f t="shared" si="28"/>
        <v>4.375</v>
      </c>
      <c r="P140" s="293"/>
    </row>
    <row r="141" s="2" customFormat="1" customHeight="1" spans="1:16">
      <c r="A141" s="379" t="s">
        <v>40</v>
      </c>
      <c r="B141" s="380"/>
      <c r="C141" s="403"/>
      <c r="D141" s="404"/>
      <c r="E141" s="404"/>
      <c r="F141" s="404"/>
      <c r="G141" s="404"/>
      <c r="H141" s="404"/>
      <c r="I141" s="404"/>
      <c r="J141" s="404"/>
      <c r="K141" s="409"/>
      <c r="L141" s="36"/>
      <c r="M141" s="36"/>
      <c r="N141" s="36"/>
      <c r="O141" s="76"/>
      <c r="P141" s="293"/>
    </row>
    <row r="142" s="1" customFormat="1" customHeight="1" spans="1:16">
      <c r="A142" s="21" t="s">
        <v>41</v>
      </c>
      <c r="B142" s="22" t="s">
        <v>42</v>
      </c>
      <c r="C142" s="23">
        <v>240</v>
      </c>
      <c r="D142" s="31">
        <v>6.96</v>
      </c>
      <c r="E142" s="31">
        <v>6</v>
      </c>
      <c r="F142" s="31">
        <v>9.6</v>
      </c>
      <c r="G142" s="31">
        <v>120</v>
      </c>
      <c r="H142" s="31">
        <v>0.096</v>
      </c>
      <c r="I142" s="31">
        <v>1.68</v>
      </c>
      <c r="J142" s="31">
        <v>0.048</v>
      </c>
      <c r="K142" s="72">
        <v>0</v>
      </c>
      <c r="L142" s="24">
        <v>288</v>
      </c>
      <c r="M142" s="24">
        <v>216</v>
      </c>
      <c r="N142" s="24">
        <v>33.6</v>
      </c>
      <c r="O142" s="71">
        <v>0.24</v>
      </c>
      <c r="P142" s="84"/>
    </row>
    <row r="143" s="2" customFormat="1" ht="15" customHeight="1" spans="1:16">
      <c r="A143" s="21" t="s">
        <v>126</v>
      </c>
      <c r="B143" s="46" t="s">
        <v>148</v>
      </c>
      <c r="C143" s="47">
        <v>60</v>
      </c>
      <c r="D143" s="23">
        <v>4.02</v>
      </c>
      <c r="E143" s="24">
        <v>7</v>
      </c>
      <c r="F143" s="23">
        <v>30.7</v>
      </c>
      <c r="G143" s="23">
        <v>274.1</v>
      </c>
      <c r="H143" s="24">
        <v>0.1</v>
      </c>
      <c r="I143" s="24">
        <v>0</v>
      </c>
      <c r="J143" s="24">
        <v>0.07</v>
      </c>
      <c r="K143" s="70">
        <v>1.17</v>
      </c>
      <c r="L143" s="24">
        <v>15</v>
      </c>
      <c r="M143" s="24">
        <v>67.67</v>
      </c>
      <c r="N143" s="24">
        <v>10</v>
      </c>
      <c r="O143" s="71">
        <v>0.83</v>
      </c>
      <c r="P143" s="84"/>
    </row>
    <row r="144" s="183" customFormat="1" ht="16.5" customHeight="1" spans="1:16">
      <c r="A144" s="305" t="s">
        <v>45</v>
      </c>
      <c r="B144" s="306"/>
      <c r="C144" s="34">
        <f>SUM(C142:C143)</f>
        <v>300</v>
      </c>
      <c r="D144" s="35">
        <f t="shared" ref="D144:O144" si="29">SUM(D142:D143)</f>
        <v>10.98</v>
      </c>
      <c r="E144" s="35">
        <f t="shared" si="29"/>
        <v>13</v>
      </c>
      <c r="F144" s="35">
        <f t="shared" si="29"/>
        <v>40.3</v>
      </c>
      <c r="G144" s="35">
        <f t="shared" si="29"/>
        <v>394.1</v>
      </c>
      <c r="H144" s="35">
        <f t="shared" si="29"/>
        <v>0.196</v>
      </c>
      <c r="I144" s="35">
        <f t="shared" si="29"/>
        <v>1.68</v>
      </c>
      <c r="J144" s="35">
        <f t="shared" si="29"/>
        <v>0.118</v>
      </c>
      <c r="K144" s="73">
        <f t="shared" si="29"/>
        <v>1.17</v>
      </c>
      <c r="L144" s="35">
        <f t="shared" si="29"/>
        <v>303</v>
      </c>
      <c r="M144" s="35">
        <f t="shared" si="29"/>
        <v>283.67</v>
      </c>
      <c r="N144" s="35">
        <f t="shared" si="29"/>
        <v>43.6</v>
      </c>
      <c r="O144" s="74">
        <f t="shared" si="29"/>
        <v>1.07</v>
      </c>
      <c r="P144" s="84"/>
    </row>
    <row r="145" s="183" customFormat="1" ht="17.25" customHeight="1" spans="1:16">
      <c r="A145" s="218" t="s">
        <v>149</v>
      </c>
      <c r="B145" s="219"/>
      <c r="C145" s="220"/>
      <c r="D145" s="50">
        <f t="shared" ref="D145:O145" si="30">D132+D140+D144</f>
        <v>55.59</v>
      </c>
      <c r="E145" s="50">
        <f t="shared" si="30"/>
        <v>64.01</v>
      </c>
      <c r="F145" s="50">
        <f t="shared" si="30"/>
        <v>241.8</v>
      </c>
      <c r="G145" s="50">
        <f t="shared" si="30"/>
        <v>1873.6</v>
      </c>
      <c r="H145" s="50">
        <f t="shared" si="30"/>
        <v>0.961</v>
      </c>
      <c r="I145" s="50">
        <f t="shared" si="30"/>
        <v>99.5</v>
      </c>
      <c r="J145" s="50">
        <f t="shared" si="30"/>
        <v>199.5705</v>
      </c>
      <c r="K145" s="50">
        <f t="shared" si="30"/>
        <v>64.495</v>
      </c>
      <c r="L145" s="392">
        <f t="shared" si="30"/>
        <v>1038.42</v>
      </c>
      <c r="M145" s="50">
        <f t="shared" si="30"/>
        <v>938.94</v>
      </c>
      <c r="N145" s="50">
        <f t="shared" si="30"/>
        <v>156.65</v>
      </c>
      <c r="O145" s="82">
        <f t="shared" si="30"/>
        <v>7.905</v>
      </c>
      <c r="P145" s="84"/>
    </row>
    <row r="146" s="1" customFormat="1" ht="17.25" customHeight="1" spans="1:16">
      <c r="A146" s="51" t="s">
        <v>150</v>
      </c>
      <c r="B146" s="52"/>
      <c r="C146" s="53"/>
      <c r="D146" s="54">
        <f t="shared" ref="D146:O146" si="31">D132+D140+D144</f>
        <v>55.59</v>
      </c>
      <c r="E146" s="54">
        <f t="shared" si="31"/>
        <v>64.01</v>
      </c>
      <c r="F146" s="54">
        <f t="shared" si="31"/>
        <v>241.8</v>
      </c>
      <c r="G146" s="54">
        <f t="shared" si="31"/>
        <v>1873.6</v>
      </c>
      <c r="H146" s="54">
        <f t="shared" si="31"/>
        <v>0.961</v>
      </c>
      <c r="I146" s="54">
        <f t="shared" si="31"/>
        <v>99.5</v>
      </c>
      <c r="J146" s="54">
        <f t="shared" si="31"/>
        <v>199.5705</v>
      </c>
      <c r="K146" s="54">
        <f t="shared" si="31"/>
        <v>64.495</v>
      </c>
      <c r="L146" s="54">
        <f t="shared" si="31"/>
        <v>1038.42</v>
      </c>
      <c r="M146" s="54">
        <f t="shared" si="31"/>
        <v>938.94</v>
      </c>
      <c r="N146" s="54">
        <f t="shared" si="31"/>
        <v>156.65</v>
      </c>
      <c r="O146" s="83">
        <f t="shared" si="31"/>
        <v>7.905</v>
      </c>
      <c r="P146" s="84"/>
    </row>
    <row r="147" s="1" customFormat="1" ht="17.25" customHeight="1" spans="1:16">
      <c r="A147" s="6"/>
      <c r="B147" s="6"/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370"/>
      <c r="P147" s="84"/>
    </row>
    <row r="148" s="183" customFormat="1" ht="16.5" customHeight="1" spans="1:16">
      <c r="A148" s="6"/>
      <c r="B148" s="6"/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341" t="s">
        <v>1</v>
      </c>
      <c r="O148" s="341"/>
      <c r="P148" s="293"/>
    </row>
    <row r="149" s="183" customFormat="1" ht="16.5" customHeight="1" spans="1:16">
      <c r="A149" s="8" t="s">
        <v>151</v>
      </c>
      <c r="B149" s="6"/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58"/>
      <c r="O149" s="58"/>
      <c r="P149" s="293"/>
    </row>
    <row r="150" s="1" customFormat="1" ht="16.5" customHeight="1" spans="1:16">
      <c r="A150" s="361" t="s">
        <v>2</v>
      </c>
      <c r="B150" s="362" t="s">
        <v>3</v>
      </c>
      <c r="C150" s="362" t="s">
        <v>4</v>
      </c>
      <c r="D150" s="59" t="s">
        <v>5</v>
      </c>
      <c r="E150" s="405"/>
      <c r="F150" s="406"/>
      <c r="G150" s="196" t="s">
        <v>6</v>
      </c>
      <c r="H150" s="59" t="s">
        <v>7</v>
      </c>
      <c r="I150" s="405"/>
      <c r="J150" s="405"/>
      <c r="K150" s="406"/>
      <c r="L150" s="59" t="s">
        <v>8</v>
      </c>
      <c r="M150" s="405"/>
      <c r="N150" s="405"/>
      <c r="O150" s="410"/>
      <c r="P150" s="250"/>
    </row>
    <row r="151" s="180" customFormat="1" ht="15.75" customHeight="1" spans="1:16">
      <c r="A151" s="367"/>
      <c r="B151" s="368"/>
      <c r="C151" s="368"/>
      <c r="D151" s="15" t="s">
        <v>9</v>
      </c>
      <c r="E151" s="15" t="s">
        <v>10</v>
      </c>
      <c r="F151" s="15" t="s">
        <v>11</v>
      </c>
      <c r="G151" s="200"/>
      <c r="H151" s="15" t="s">
        <v>12</v>
      </c>
      <c r="I151" s="15" t="s">
        <v>13</v>
      </c>
      <c r="J151" s="15" t="s">
        <v>14</v>
      </c>
      <c r="K151" s="15" t="s">
        <v>15</v>
      </c>
      <c r="L151" s="15" t="s">
        <v>16</v>
      </c>
      <c r="M151" s="15" t="s">
        <v>17</v>
      </c>
      <c r="N151" s="15" t="s">
        <v>18</v>
      </c>
      <c r="O151" s="63" t="s">
        <v>19</v>
      </c>
      <c r="P151" s="250"/>
    </row>
    <row r="152" s="4" customFormat="1" ht="15.75" spans="1:16">
      <c r="A152" s="17" t="s">
        <v>20</v>
      </c>
      <c r="B152" s="18"/>
      <c r="C152" s="19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66"/>
      <c r="P152" s="250"/>
    </row>
    <row r="153" s="1" customFormat="1" ht="15.75" customHeight="1" spans="1:16">
      <c r="A153" s="21" t="s">
        <v>152</v>
      </c>
      <c r="B153" s="22" t="s">
        <v>153</v>
      </c>
      <c r="C153" s="23">
        <v>200</v>
      </c>
      <c r="D153" s="24">
        <v>17.64</v>
      </c>
      <c r="E153" s="24">
        <v>19.1</v>
      </c>
      <c r="F153" s="24">
        <v>50.54</v>
      </c>
      <c r="G153" s="24">
        <f t="shared" ref="G153:G155" si="32">(D153*4)+(E153*9)+(F153*4)</f>
        <v>444.62</v>
      </c>
      <c r="H153" s="24">
        <v>0.23</v>
      </c>
      <c r="I153" s="24">
        <v>0.05</v>
      </c>
      <c r="J153" s="24">
        <v>97</v>
      </c>
      <c r="K153" s="24">
        <v>0.45</v>
      </c>
      <c r="L153" s="24">
        <v>258.65</v>
      </c>
      <c r="M153" s="24">
        <v>137.92</v>
      </c>
      <c r="N153" s="24">
        <v>1</v>
      </c>
      <c r="O153" s="71">
        <v>1.85</v>
      </c>
      <c r="P153" s="186"/>
    </row>
    <row r="154" s="183" customFormat="1" ht="18.75" customHeight="1" spans="1:16">
      <c r="A154" s="227" t="s">
        <v>53</v>
      </c>
      <c r="B154" s="228" t="s">
        <v>154</v>
      </c>
      <c r="C154" s="229">
        <v>100</v>
      </c>
      <c r="D154" s="283">
        <v>1.5</v>
      </c>
      <c r="E154" s="283">
        <v>0.5</v>
      </c>
      <c r="F154" s="283">
        <v>21</v>
      </c>
      <c r="G154" s="24">
        <f t="shared" si="32"/>
        <v>94.5</v>
      </c>
      <c r="H154" s="283">
        <v>0.04</v>
      </c>
      <c r="I154" s="283">
        <v>10</v>
      </c>
      <c r="J154" s="283">
        <v>0</v>
      </c>
      <c r="K154" s="283">
        <v>0.4</v>
      </c>
      <c r="L154" s="283">
        <v>8</v>
      </c>
      <c r="M154" s="283">
        <v>28</v>
      </c>
      <c r="N154" s="283">
        <v>42</v>
      </c>
      <c r="O154" s="298">
        <v>0.6</v>
      </c>
      <c r="P154" s="318"/>
    </row>
    <row r="155" s="2" customFormat="1" ht="16.5" customHeight="1" spans="1:16">
      <c r="A155" s="21" t="s">
        <v>100</v>
      </c>
      <c r="B155" s="22" t="s">
        <v>101</v>
      </c>
      <c r="C155" s="23">
        <v>200</v>
      </c>
      <c r="D155" s="24">
        <v>0.1</v>
      </c>
      <c r="E155" s="24">
        <v>0</v>
      </c>
      <c r="F155" s="24">
        <v>15.2</v>
      </c>
      <c r="G155" s="24">
        <f t="shared" si="32"/>
        <v>61.2</v>
      </c>
      <c r="H155" s="24">
        <v>0</v>
      </c>
      <c r="I155" s="24">
        <v>2.8</v>
      </c>
      <c r="J155" s="24">
        <v>0</v>
      </c>
      <c r="K155" s="24">
        <v>0</v>
      </c>
      <c r="L155" s="24">
        <v>14.2</v>
      </c>
      <c r="M155" s="24">
        <v>4</v>
      </c>
      <c r="N155" s="24">
        <v>2</v>
      </c>
      <c r="O155" s="71">
        <v>0.4</v>
      </c>
      <c r="P155" s="84"/>
    </row>
    <row r="156" s="2" customFormat="1" ht="16.5" customHeight="1" spans="1:16">
      <c r="A156" s="305" t="s">
        <v>29</v>
      </c>
      <c r="B156" s="306"/>
      <c r="C156" s="34">
        <f t="shared" ref="C156:O156" si="33">SUM(C153:C155)</f>
        <v>500</v>
      </c>
      <c r="D156" s="35">
        <f t="shared" si="33"/>
        <v>19.24</v>
      </c>
      <c r="E156" s="35">
        <f t="shared" si="33"/>
        <v>19.6</v>
      </c>
      <c r="F156" s="35">
        <f t="shared" si="33"/>
        <v>86.74</v>
      </c>
      <c r="G156" s="35">
        <f t="shared" si="33"/>
        <v>600.32</v>
      </c>
      <c r="H156" s="35">
        <f t="shared" si="33"/>
        <v>0.27</v>
      </c>
      <c r="I156" s="35">
        <f t="shared" si="33"/>
        <v>12.85</v>
      </c>
      <c r="J156" s="35">
        <f t="shared" si="33"/>
        <v>97</v>
      </c>
      <c r="K156" s="35">
        <f t="shared" si="33"/>
        <v>0.85</v>
      </c>
      <c r="L156" s="35">
        <f t="shared" si="33"/>
        <v>280.85</v>
      </c>
      <c r="M156" s="35">
        <f t="shared" si="33"/>
        <v>169.92</v>
      </c>
      <c r="N156" s="35">
        <f t="shared" si="33"/>
        <v>45</v>
      </c>
      <c r="O156" s="74">
        <f t="shared" si="33"/>
        <v>2.85</v>
      </c>
      <c r="P156" s="250"/>
    </row>
    <row r="157" ht="16.5" spans="1:16">
      <c r="A157" s="17" t="s">
        <v>30</v>
      </c>
      <c r="B157" s="18"/>
      <c r="C157" s="18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76"/>
      <c r="P157" s="250"/>
    </row>
    <row r="158" s="2" customFormat="1" ht="18.75" spans="1:16">
      <c r="A158" s="21" t="s">
        <v>23</v>
      </c>
      <c r="B158" s="22" t="s">
        <v>24</v>
      </c>
      <c r="C158" s="23">
        <v>100</v>
      </c>
      <c r="D158" s="24">
        <v>3.1</v>
      </c>
      <c r="E158" s="24">
        <v>0.2</v>
      </c>
      <c r="F158" s="24">
        <v>6.5</v>
      </c>
      <c r="G158" s="24">
        <f t="shared" ref="G158:G163" si="34">(D158*4)+(E158*9)+(F158*4)</f>
        <v>40.2</v>
      </c>
      <c r="H158" s="24">
        <v>0.1</v>
      </c>
      <c r="I158" s="24">
        <v>10</v>
      </c>
      <c r="J158" s="24">
        <v>0.3</v>
      </c>
      <c r="K158" s="24">
        <v>0</v>
      </c>
      <c r="L158" s="24">
        <v>20</v>
      </c>
      <c r="M158" s="24">
        <v>62</v>
      </c>
      <c r="N158" s="24">
        <v>21</v>
      </c>
      <c r="O158" s="71">
        <v>0.7</v>
      </c>
      <c r="P158" s="250"/>
    </row>
    <row r="159" s="3" customFormat="1" ht="18.75" customHeight="1" spans="1:16">
      <c r="A159" s="237" t="s">
        <v>155</v>
      </c>
      <c r="B159" s="238" t="s">
        <v>156</v>
      </c>
      <c r="C159" s="239">
        <v>200</v>
      </c>
      <c r="D159" s="240">
        <v>5.43</v>
      </c>
      <c r="E159" s="240">
        <v>10.31</v>
      </c>
      <c r="F159" s="240">
        <v>25.21</v>
      </c>
      <c r="G159" s="24">
        <f t="shared" si="34"/>
        <v>215.35</v>
      </c>
      <c r="H159" s="240">
        <v>0.14</v>
      </c>
      <c r="I159" s="240">
        <v>8.05</v>
      </c>
      <c r="J159" s="240">
        <v>95.46</v>
      </c>
      <c r="K159" s="240">
        <v>0.93</v>
      </c>
      <c r="L159" s="240">
        <v>144.23</v>
      </c>
      <c r="M159" s="240">
        <v>60.72</v>
      </c>
      <c r="N159" s="240">
        <v>6.13</v>
      </c>
      <c r="O159" s="262">
        <v>0.17</v>
      </c>
      <c r="P159" s="250"/>
    </row>
    <row r="160" s="2" customFormat="1" ht="15.75" spans="1:16">
      <c r="A160" s="21" t="s">
        <v>157</v>
      </c>
      <c r="B160" s="304" t="s">
        <v>158</v>
      </c>
      <c r="C160" s="23">
        <v>105</v>
      </c>
      <c r="D160" s="24">
        <v>10.58</v>
      </c>
      <c r="E160" s="24">
        <v>17.31</v>
      </c>
      <c r="F160" s="24">
        <v>21.99</v>
      </c>
      <c r="G160" s="24">
        <f t="shared" si="34"/>
        <v>286.07</v>
      </c>
      <c r="H160" s="24">
        <v>0.03</v>
      </c>
      <c r="I160" s="24">
        <v>4.15</v>
      </c>
      <c r="J160" s="24">
        <v>115</v>
      </c>
      <c r="K160" s="24">
        <v>1.35</v>
      </c>
      <c r="L160" s="24">
        <v>204.38</v>
      </c>
      <c r="M160" s="24">
        <v>143</v>
      </c>
      <c r="N160" s="24">
        <v>17.1</v>
      </c>
      <c r="O160" s="71">
        <v>13</v>
      </c>
      <c r="P160" s="250"/>
    </row>
    <row r="161" s="1" customFormat="1" ht="18.75" spans="1:16">
      <c r="A161" s="21" t="s">
        <v>159</v>
      </c>
      <c r="B161" s="22" t="s">
        <v>160</v>
      </c>
      <c r="C161" s="23">
        <v>180</v>
      </c>
      <c r="D161" s="24">
        <v>6.79</v>
      </c>
      <c r="E161" s="24">
        <v>1.84</v>
      </c>
      <c r="F161" s="24">
        <v>33.7</v>
      </c>
      <c r="G161" s="24">
        <f t="shared" si="34"/>
        <v>178.52</v>
      </c>
      <c r="H161" s="24">
        <v>0.07</v>
      </c>
      <c r="I161" s="24">
        <v>0.01</v>
      </c>
      <c r="J161" s="24">
        <v>180</v>
      </c>
      <c r="K161" s="70">
        <v>0.95</v>
      </c>
      <c r="L161" s="24">
        <v>6.85</v>
      </c>
      <c r="M161" s="24">
        <v>63.18</v>
      </c>
      <c r="N161" s="24">
        <v>9.73</v>
      </c>
      <c r="O161" s="71">
        <v>0.48</v>
      </c>
      <c r="P161" s="84"/>
    </row>
    <row r="162" s="1" customFormat="1" ht="18.75" spans="1:16">
      <c r="A162" s="21" t="s">
        <v>25</v>
      </c>
      <c r="B162" s="22" t="s">
        <v>26</v>
      </c>
      <c r="C162" s="23">
        <v>35</v>
      </c>
      <c r="D162" s="24">
        <v>2.31</v>
      </c>
      <c r="E162" s="24">
        <v>0.42</v>
      </c>
      <c r="F162" s="24">
        <v>11.69</v>
      </c>
      <c r="G162" s="24">
        <f t="shared" si="34"/>
        <v>59.78</v>
      </c>
      <c r="H162" s="24">
        <v>0.063</v>
      </c>
      <c r="I162" s="24">
        <v>0</v>
      </c>
      <c r="J162" s="24">
        <v>0</v>
      </c>
      <c r="K162" s="24">
        <v>0.49</v>
      </c>
      <c r="L162" s="24">
        <v>12.25</v>
      </c>
      <c r="M162" s="24">
        <v>55.3</v>
      </c>
      <c r="N162" s="24">
        <v>16.45</v>
      </c>
      <c r="O162" s="71">
        <v>1.365</v>
      </c>
      <c r="P162" s="84"/>
    </row>
    <row r="163" s="2" customFormat="1" ht="15.75" customHeight="1" spans="1:18">
      <c r="A163" s="227" t="s">
        <v>161</v>
      </c>
      <c r="B163" s="228" t="s">
        <v>162</v>
      </c>
      <c r="C163" s="229">
        <v>200</v>
      </c>
      <c r="D163" s="283">
        <v>0.4</v>
      </c>
      <c r="E163" s="283">
        <v>0.2</v>
      </c>
      <c r="F163" s="283">
        <v>13.7</v>
      </c>
      <c r="G163" s="24">
        <f t="shared" si="34"/>
        <v>58.2</v>
      </c>
      <c r="H163" s="283">
        <v>0.02</v>
      </c>
      <c r="I163" s="283">
        <v>16.7</v>
      </c>
      <c r="J163" s="283">
        <v>0</v>
      </c>
      <c r="K163" s="319">
        <v>0.1</v>
      </c>
      <c r="L163" s="240">
        <v>8.1</v>
      </c>
      <c r="M163" s="240">
        <v>6.4</v>
      </c>
      <c r="N163" s="240">
        <v>6.3</v>
      </c>
      <c r="O163" s="262">
        <v>0.29</v>
      </c>
      <c r="P163" s="250"/>
      <c r="R163" s="413"/>
    </row>
    <row r="164" s="2" customFormat="1" ht="15.75" customHeight="1" spans="1:16">
      <c r="A164" s="32" t="s">
        <v>39</v>
      </c>
      <c r="B164" s="33"/>
      <c r="C164" s="34">
        <f>SUM(C158:C163)</f>
        <v>820</v>
      </c>
      <c r="D164" s="35">
        <f t="shared" ref="D164:O164" si="35">SUM(D158:D163)</f>
        <v>28.61</v>
      </c>
      <c r="E164" s="35">
        <f t="shared" si="35"/>
        <v>30.28</v>
      </c>
      <c r="F164" s="35">
        <f t="shared" si="35"/>
        <v>112.79</v>
      </c>
      <c r="G164" s="35">
        <f t="shared" si="35"/>
        <v>838.12</v>
      </c>
      <c r="H164" s="35">
        <f t="shared" si="35"/>
        <v>0.423</v>
      </c>
      <c r="I164" s="35">
        <f t="shared" si="35"/>
        <v>38.91</v>
      </c>
      <c r="J164" s="35">
        <f t="shared" si="35"/>
        <v>390.76</v>
      </c>
      <c r="K164" s="35">
        <f t="shared" si="35"/>
        <v>3.82</v>
      </c>
      <c r="L164" s="35">
        <f t="shared" si="35"/>
        <v>395.81</v>
      </c>
      <c r="M164" s="35">
        <f t="shared" si="35"/>
        <v>390.6</v>
      </c>
      <c r="N164" s="35">
        <f t="shared" si="35"/>
        <v>76.71</v>
      </c>
      <c r="O164" s="74">
        <f t="shared" si="35"/>
        <v>16.005</v>
      </c>
      <c r="P164" s="84"/>
    </row>
    <row r="165" s="1" customFormat="1" ht="18.75" customHeight="1" spans="1:16">
      <c r="A165" s="17" t="s">
        <v>40</v>
      </c>
      <c r="B165" s="18"/>
      <c r="C165" s="18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76"/>
      <c r="P165" s="84"/>
    </row>
    <row r="166" s="1" customFormat="1" ht="18.75" spans="1:16">
      <c r="A166" s="21" t="s">
        <v>108</v>
      </c>
      <c r="B166" s="22" t="s">
        <v>109</v>
      </c>
      <c r="C166" s="23">
        <v>240</v>
      </c>
      <c r="D166" s="31">
        <v>6.96</v>
      </c>
      <c r="E166" s="31">
        <v>3.6</v>
      </c>
      <c r="F166" s="31">
        <v>27.36</v>
      </c>
      <c r="G166" s="31">
        <v>170.4</v>
      </c>
      <c r="H166" s="31">
        <v>0.072</v>
      </c>
      <c r="I166" s="31">
        <v>1.44</v>
      </c>
      <c r="J166" s="31">
        <v>0.024</v>
      </c>
      <c r="K166" s="72">
        <v>0</v>
      </c>
      <c r="L166" s="24">
        <v>297.6</v>
      </c>
      <c r="M166" s="24">
        <v>228</v>
      </c>
      <c r="N166" s="24">
        <v>36</v>
      </c>
      <c r="O166" s="71">
        <v>0.24</v>
      </c>
      <c r="P166" s="84"/>
    </row>
    <row r="167" s="1" customFormat="1" ht="15.75" customHeight="1" spans="1:16">
      <c r="A167" s="21" t="s">
        <v>70</v>
      </c>
      <c r="B167" s="46" t="s">
        <v>163</v>
      </c>
      <c r="C167" s="23">
        <v>75</v>
      </c>
      <c r="D167" s="24">
        <v>6.12</v>
      </c>
      <c r="E167" s="24">
        <v>5.1</v>
      </c>
      <c r="F167" s="24">
        <v>43.6</v>
      </c>
      <c r="G167" s="24">
        <v>245.1</v>
      </c>
      <c r="H167" s="24">
        <v>0.07</v>
      </c>
      <c r="I167" s="24">
        <v>2.855</v>
      </c>
      <c r="J167" s="24">
        <v>0</v>
      </c>
      <c r="K167" s="70">
        <v>0.465</v>
      </c>
      <c r="L167" s="24">
        <v>8.62</v>
      </c>
      <c r="M167" s="24">
        <v>37.35</v>
      </c>
      <c r="N167" s="24">
        <v>14.1</v>
      </c>
      <c r="O167" s="71">
        <v>0.56</v>
      </c>
      <c r="P167" s="84"/>
    </row>
    <row r="168" s="1" customFormat="1" ht="17.25" customHeight="1" spans="1:16">
      <c r="A168" s="305" t="s">
        <v>45</v>
      </c>
      <c r="B168" s="306"/>
      <c r="C168" s="34">
        <f>SUM(C166:C167)</f>
        <v>315</v>
      </c>
      <c r="D168" s="35">
        <f>SUM(D166:D167)</f>
        <v>13.08</v>
      </c>
      <c r="E168" s="35">
        <f t="shared" ref="E168:O168" si="36">SUM(E166:E167)</f>
        <v>8.7</v>
      </c>
      <c r="F168" s="35">
        <f t="shared" si="36"/>
        <v>70.96</v>
      </c>
      <c r="G168" s="35">
        <f t="shared" si="36"/>
        <v>415.5</v>
      </c>
      <c r="H168" s="35">
        <f t="shared" si="36"/>
        <v>0.142</v>
      </c>
      <c r="I168" s="35">
        <f t="shared" si="36"/>
        <v>4.295</v>
      </c>
      <c r="J168" s="35">
        <f t="shared" si="36"/>
        <v>0.024</v>
      </c>
      <c r="K168" s="35">
        <f t="shared" si="36"/>
        <v>0.465</v>
      </c>
      <c r="L168" s="35">
        <f t="shared" si="36"/>
        <v>306.22</v>
      </c>
      <c r="M168" s="35">
        <f t="shared" si="36"/>
        <v>265.35</v>
      </c>
      <c r="N168" s="35">
        <f t="shared" si="36"/>
        <v>50.1</v>
      </c>
      <c r="O168" s="74">
        <f t="shared" si="36"/>
        <v>0.8</v>
      </c>
      <c r="P168" s="84"/>
    </row>
    <row r="169" s="1" customFormat="1" ht="16.5" spans="1:16">
      <c r="A169" s="218" t="s">
        <v>164</v>
      </c>
      <c r="B169" s="338"/>
      <c r="C169" s="339"/>
      <c r="D169" s="50">
        <f t="shared" ref="D169:O169" si="37">D156+D164+D168</f>
        <v>60.93</v>
      </c>
      <c r="E169" s="50">
        <f t="shared" si="37"/>
        <v>58.58</v>
      </c>
      <c r="F169" s="50">
        <f t="shared" si="37"/>
        <v>270.49</v>
      </c>
      <c r="G169" s="50">
        <f t="shared" si="37"/>
        <v>1853.94</v>
      </c>
      <c r="H169" s="50">
        <f t="shared" si="37"/>
        <v>0.835</v>
      </c>
      <c r="I169" s="50">
        <f t="shared" si="37"/>
        <v>56.055</v>
      </c>
      <c r="J169" s="50">
        <f t="shared" si="37"/>
        <v>487.784</v>
      </c>
      <c r="K169" s="50">
        <f t="shared" si="37"/>
        <v>5.135</v>
      </c>
      <c r="L169" s="50">
        <f t="shared" si="37"/>
        <v>982.88</v>
      </c>
      <c r="M169" s="50">
        <f t="shared" si="37"/>
        <v>825.87</v>
      </c>
      <c r="N169" s="50">
        <f t="shared" si="37"/>
        <v>171.81</v>
      </c>
      <c r="O169" s="82">
        <f t="shared" si="37"/>
        <v>19.655</v>
      </c>
      <c r="P169" s="84"/>
    </row>
    <row r="170" s="1" customFormat="1" ht="16.5" spans="1:16">
      <c r="A170" s="51" t="s">
        <v>165</v>
      </c>
      <c r="B170" s="52"/>
      <c r="C170" s="53"/>
      <c r="D170" s="54">
        <f>D156+D164+D168</f>
        <v>60.93</v>
      </c>
      <c r="E170" s="54">
        <f t="shared" ref="E170:O170" si="38">E156+E164+E168</f>
        <v>58.58</v>
      </c>
      <c r="F170" s="54">
        <f t="shared" si="38"/>
        <v>270.49</v>
      </c>
      <c r="G170" s="54">
        <f t="shared" si="38"/>
        <v>1853.94</v>
      </c>
      <c r="H170" s="54">
        <f t="shared" si="38"/>
        <v>0.835</v>
      </c>
      <c r="I170" s="54">
        <f t="shared" si="38"/>
        <v>56.055</v>
      </c>
      <c r="J170" s="54">
        <f t="shared" si="38"/>
        <v>487.784</v>
      </c>
      <c r="K170" s="54">
        <f t="shared" si="38"/>
        <v>5.135</v>
      </c>
      <c r="L170" s="54">
        <f t="shared" si="38"/>
        <v>982.88</v>
      </c>
      <c r="M170" s="54">
        <f t="shared" si="38"/>
        <v>825.87</v>
      </c>
      <c r="N170" s="54">
        <f t="shared" si="38"/>
        <v>171.81</v>
      </c>
      <c r="O170" s="83">
        <f t="shared" si="38"/>
        <v>19.655</v>
      </c>
      <c r="P170" s="84"/>
    </row>
    <row r="171" s="1" customFormat="1" ht="17.25" customHeight="1" spans="1:16">
      <c r="A171" s="6"/>
      <c r="B171" s="6"/>
      <c r="C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370"/>
      <c r="P171" s="84"/>
    </row>
    <row r="172" s="1" customFormat="1" ht="13.5" customHeight="1" spans="1:16">
      <c r="A172" s="5"/>
      <c r="B172" s="6"/>
      <c r="C172" s="6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293"/>
    </row>
    <row r="173" s="1" customFormat="1" ht="15.75" customHeight="1" spans="1:16">
      <c r="A173" s="8" t="s">
        <v>166</v>
      </c>
      <c r="B173" s="6"/>
      <c r="C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58" t="s">
        <v>1</v>
      </c>
      <c r="O173" s="58"/>
      <c r="P173" s="371"/>
    </row>
    <row r="174" s="1" customFormat="1" ht="13.5" customHeight="1" spans="1:16">
      <c r="A174" s="9" t="s">
        <v>2</v>
      </c>
      <c r="B174" s="10" t="s">
        <v>3</v>
      </c>
      <c r="C174" s="10" t="s">
        <v>4</v>
      </c>
      <c r="D174" s="11" t="s">
        <v>5</v>
      </c>
      <c r="E174" s="11"/>
      <c r="F174" s="11"/>
      <c r="G174" s="12" t="s">
        <v>6</v>
      </c>
      <c r="H174" s="11" t="s">
        <v>7</v>
      </c>
      <c r="I174" s="11"/>
      <c r="J174" s="11"/>
      <c r="K174" s="11"/>
      <c r="L174" s="11" t="s">
        <v>8</v>
      </c>
      <c r="M174" s="11"/>
      <c r="N174" s="11"/>
      <c r="O174" s="60"/>
      <c r="P174" s="371"/>
    </row>
    <row r="175" s="1" customFormat="1" ht="16.5" customHeight="1" spans="1:16">
      <c r="A175" s="13"/>
      <c r="B175" s="14"/>
      <c r="C175" s="14"/>
      <c r="D175" s="15" t="s">
        <v>9</v>
      </c>
      <c r="E175" s="15" t="s">
        <v>10</v>
      </c>
      <c r="F175" s="15" t="s">
        <v>11</v>
      </c>
      <c r="G175" s="16"/>
      <c r="H175" s="15" t="s">
        <v>12</v>
      </c>
      <c r="I175" s="15" t="s">
        <v>13</v>
      </c>
      <c r="J175" s="15" t="s">
        <v>14</v>
      </c>
      <c r="K175" s="15" t="s">
        <v>15</v>
      </c>
      <c r="L175" s="15" t="s">
        <v>16</v>
      </c>
      <c r="M175" s="15" t="s">
        <v>17</v>
      </c>
      <c r="N175" s="15" t="s">
        <v>18</v>
      </c>
      <c r="O175" s="63" t="s">
        <v>19</v>
      </c>
      <c r="P175" s="318"/>
    </row>
    <row r="176" s="183" customFormat="1" ht="19.5" customHeight="1" spans="1:16">
      <c r="A176" s="17" t="s">
        <v>20</v>
      </c>
      <c r="B176" s="18"/>
      <c r="C176" s="19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66"/>
      <c r="P176" s="318"/>
    </row>
    <row r="177" s="2" customFormat="1" ht="18.75" spans="1:16">
      <c r="A177" s="21" t="s">
        <v>95</v>
      </c>
      <c r="B177" s="30" t="s">
        <v>96</v>
      </c>
      <c r="C177" s="23">
        <v>60</v>
      </c>
      <c r="D177" s="24">
        <v>7.29</v>
      </c>
      <c r="E177" s="24">
        <v>8.28</v>
      </c>
      <c r="F177" s="24">
        <v>19.87</v>
      </c>
      <c r="G177" s="24">
        <f>(D177*4)+(E177*9)+(F177*4)</f>
        <v>183.16</v>
      </c>
      <c r="H177" s="24">
        <v>0.1</v>
      </c>
      <c r="I177" s="24">
        <v>0</v>
      </c>
      <c r="J177" s="24">
        <v>75</v>
      </c>
      <c r="K177" s="70">
        <v>0.28</v>
      </c>
      <c r="L177" s="24">
        <v>128.22</v>
      </c>
      <c r="M177" s="24">
        <v>102.1</v>
      </c>
      <c r="N177" s="24">
        <v>9</v>
      </c>
      <c r="O177" s="71">
        <v>0.9</v>
      </c>
      <c r="P177" s="250"/>
    </row>
    <row r="178" s="183" customFormat="1" customHeight="1" spans="1:16">
      <c r="A178" s="21" t="s">
        <v>97</v>
      </c>
      <c r="B178" s="22" t="s">
        <v>98</v>
      </c>
      <c r="C178" s="23">
        <v>200</v>
      </c>
      <c r="D178" s="24">
        <v>9.64</v>
      </c>
      <c r="E178" s="24">
        <v>8.12</v>
      </c>
      <c r="F178" s="24">
        <v>36.74</v>
      </c>
      <c r="G178" s="24">
        <f t="shared" ref="G178:G180" si="39">(D178*4)+(E178*9)+(F178*4)</f>
        <v>258.6</v>
      </c>
      <c r="H178" s="24">
        <v>0.2</v>
      </c>
      <c r="I178" s="24">
        <v>0</v>
      </c>
      <c r="J178" s="24">
        <v>183</v>
      </c>
      <c r="K178" s="70">
        <v>0.07</v>
      </c>
      <c r="L178" s="24">
        <v>39.45</v>
      </c>
      <c r="M178" s="24">
        <v>121.09</v>
      </c>
      <c r="N178" s="24">
        <v>30</v>
      </c>
      <c r="O178" s="71">
        <v>0.2</v>
      </c>
      <c r="P178" s="318"/>
    </row>
    <row r="179" s="185" customFormat="1" ht="15.75" spans="1:16">
      <c r="A179" s="310" t="s">
        <v>53</v>
      </c>
      <c r="B179" s="277" t="s">
        <v>167</v>
      </c>
      <c r="C179" s="27">
        <v>100</v>
      </c>
      <c r="D179" s="28">
        <v>0.8</v>
      </c>
      <c r="E179" s="28">
        <v>0.4</v>
      </c>
      <c r="F179" s="28">
        <v>8.1</v>
      </c>
      <c r="G179" s="28">
        <v>47</v>
      </c>
      <c r="H179" s="311">
        <v>0.02</v>
      </c>
      <c r="I179" s="311">
        <v>180</v>
      </c>
      <c r="J179" s="311">
        <v>0</v>
      </c>
      <c r="K179" s="311">
        <v>0.3</v>
      </c>
      <c r="L179" s="28">
        <v>40</v>
      </c>
      <c r="M179" s="28">
        <v>34</v>
      </c>
      <c r="N179" s="28">
        <v>25</v>
      </c>
      <c r="O179" s="294">
        <v>0.8</v>
      </c>
      <c r="P179" s="321"/>
    </row>
    <row r="180" s="183" customFormat="1" ht="17.25" customHeight="1" spans="1:17">
      <c r="A180" s="21" t="s">
        <v>78</v>
      </c>
      <c r="B180" s="22" t="s">
        <v>79</v>
      </c>
      <c r="C180" s="23">
        <v>200</v>
      </c>
      <c r="D180" s="24">
        <v>3.2</v>
      </c>
      <c r="E180" s="24">
        <v>2.7</v>
      </c>
      <c r="F180" s="24">
        <v>15.9</v>
      </c>
      <c r="G180" s="24">
        <f t="shared" si="39"/>
        <v>100.7</v>
      </c>
      <c r="H180" s="24">
        <v>0.04</v>
      </c>
      <c r="I180" s="24">
        <v>1.3</v>
      </c>
      <c r="J180" s="24">
        <v>0.02</v>
      </c>
      <c r="K180" s="70">
        <v>0</v>
      </c>
      <c r="L180" s="24">
        <v>126</v>
      </c>
      <c r="M180" s="24">
        <v>90</v>
      </c>
      <c r="N180" s="24">
        <v>14</v>
      </c>
      <c r="O180" s="71">
        <v>0.1</v>
      </c>
      <c r="P180" s="293"/>
      <c r="Q180" s="293"/>
    </row>
    <row r="181" s="355" customFormat="1" ht="15.75" customHeight="1" spans="1:16">
      <c r="A181" s="205" t="s">
        <v>29</v>
      </c>
      <c r="B181" s="206"/>
      <c r="C181" s="207">
        <f t="shared" ref="C181:O181" si="40">SUM(C177:C180)</f>
        <v>560</v>
      </c>
      <c r="D181" s="208">
        <f t="shared" si="40"/>
        <v>20.93</v>
      </c>
      <c r="E181" s="208">
        <f t="shared" si="40"/>
        <v>19.5</v>
      </c>
      <c r="F181" s="208">
        <f t="shared" si="40"/>
        <v>80.61</v>
      </c>
      <c r="G181" s="208">
        <f t="shared" si="40"/>
        <v>589.46</v>
      </c>
      <c r="H181" s="208">
        <f t="shared" si="40"/>
        <v>0.36</v>
      </c>
      <c r="I181" s="208">
        <f t="shared" si="40"/>
        <v>181.3</v>
      </c>
      <c r="J181" s="208">
        <f t="shared" si="40"/>
        <v>258.02</v>
      </c>
      <c r="K181" s="208">
        <f t="shared" si="40"/>
        <v>0.65</v>
      </c>
      <c r="L181" s="208">
        <f t="shared" si="40"/>
        <v>333.67</v>
      </c>
      <c r="M181" s="208">
        <f t="shared" si="40"/>
        <v>347.19</v>
      </c>
      <c r="N181" s="208">
        <f t="shared" si="40"/>
        <v>78</v>
      </c>
      <c r="O181" s="411">
        <f t="shared" si="40"/>
        <v>2</v>
      </c>
      <c r="P181" s="412"/>
    </row>
    <row r="182" s="4" customFormat="1" ht="16.5" customHeight="1" spans="1:16">
      <c r="A182" s="379" t="s">
        <v>30</v>
      </c>
      <c r="B182" s="380"/>
      <c r="C182" s="407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76"/>
      <c r="P182" s="250"/>
    </row>
    <row r="183" s="1" customFormat="1" ht="18.75" customHeight="1" spans="1:16">
      <c r="A183" s="21" t="s">
        <v>31</v>
      </c>
      <c r="B183" s="22" t="s">
        <v>32</v>
      </c>
      <c r="C183" s="23">
        <v>60</v>
      </c>
      <c r="D183" s="24">
        <v>0.96</v>
      </c>
      <c r="E183" s="24">
        <v>5.86</v>
      </c>
      <c r="F183" s="24">
        <v>6.33</v>
      </c>
      <c r="G183" s="24">
        <f t="shared" ref="G183:G185" si="41">(D183*4)+(E183*9)+(F183*4)</f>
        <v>81.9</v>
      </c>
      <c r="H183" s="24">
        <v>0.01</v>
      </c>
      <c r="I183" s="24">
        <v>16.68</v>
      </c>
      <c r="J183" s="24">
        <v>0</v>
      </c>
      <c r="K183" s="70">
        <v>2.97</v>
      </c>
      <c r="L183" s="24">
        <v>29.04</v>
      </c>
      <c r="M183" s="24">
        <v>21.12</v>
      </c>
      <c r="N183" s="24">
        <v>21.7</v>
      </c>
      <c r="O183" s="71">
        <v>0.39</v>
      </c>
      <c r="P183" s="84"/>
    </row>
    <row r="184" s="183" customFormat="1" ht="16.5" customHeight="1" spans="1:16">
      <c r="A184" s="237" t="s">
        <v>82</v>
      </c>
      <c r="B184" s="22" t="s">
        <v>83</v>
      </c>
      <c r="C184" s="23">
        <v>200</v>
      </c>
      <c r="D184" s="24">
        <v>9.3</v>
      </c>
      <c r="E184" s="24">
        <v>5.32</v>
      </c>
      <c r="F184" s="24">
        <v>30.5</v>
      </c>
      <c r="G184" s="24">
        <f t="shared" si="41"/>
        <v>207.08</v>
      </c>
      <c r="H184" s="24">
        <v>0.14</v>
      </c>
      <c r="I184" s="24">
        <v>6.93</v>
      </c>
      <c r="J184" s="24">
        <v>90.4</v>
      </c>
      <c r="K184" s="24">
        <v>0.16</v>
      </c>
      <c r="L184" s="24">
        <v>15.2</v>
      </c>
      <c r="M184" s="24">
        <v>51.58</v>
      </c>
      <c r="N184" s="24">
        <v>20.4</v>
      </c>
      <c r="O184" s="71">
        <v>0.21</v>
      </c>
      <c r="P184" s="250"/>
    </row>
    <row r="185" s="1" customFormat="1" ht="18.75" spans="1:16">
      <c r="A185" s="21" t="s">
        <v>168</v>
      </c>
      <c r="B185" s="22" t="s">
        <v>169</v>
      </c>
      <c r="C185" s="23">
        <v>120</v>
      </c>
      <c r="D185" s="24">
        <v>10.39</v>
      </c>
      <c r="E185" s="24">
        <v>10.19</v>
      </c>
      <c r="F185" s="24">
        <v>10.69</v>
      </c>
      <c r="G185" s="24">
        <f t="shared" si="41"/>
        <v>176.03</v>
      </c>
      <c r="H185" s="24">
        <v>0.05</v>
      </c>
      <c r="I185" s="24">
        <v>11.9</v>
      </c>
      <c r="J185" s="24">
        <v>350</v>
      </c>
      <c r="K185" s="24">
        <v>2.41</v>
      </c>
      <c r="L185" s="24">
        <v>202.66</v>
      </c>
      <c r="M185" s="24">
        <v>326.58</v>
      </c>
      <c r="N185" s="24">
        <v>31.2</v>
      </c>
      <c r="O185" s="71">
        <v>0</v>
      </c>
      <c r="P185" s="84"/>
    </row>
    <row r="186" s="3" customFormat="1" customHeight="1" spans="1:16">
      <c r="A186" s="21" t="s">
        <v>144</v>
      </c>
      <c r="B186" s="22" t="s">
        <v>145</v>
      </c>
      <c r="C186" s="23">
        <v>150</v>
      </c>
      <c r="D186" s="24">
        <v>3.68</v>
      </c>
      <c r="E186" s="24">
        <v>6</v>
      </c>
      <c r="F186" s="24">
        <v>33.75</v>
      </c>
      <c r="G186" s="24">
        <v>204.6</v>
      </c>
      <c r="H186" s="24">
        <v>0.027</v>
      </c>
      <c r="I186" s="24">
        <v>0</v>
      </c>
      <c r="J186" s="24">
        <v>0.0405</v>
      </c>
      <c r="K186" s="70">
        <v>0.285</v>
      </c>
      <c r="L186" s="24">
        <v>5.1</v>
      </c>
      <c r="M186" s="24">
        <v>70.8</v>
      </c>
      <c r="N186" s="24">
        <v>22.8</v>
      </c>
      <c r="O186" s="71">
        <v>0.525</v>
      </c>
      <c r="P186" s="318"/>
    </row>
    <row r="187" s="2" customFormat="1" ht="16.5" customHeight="1" spans="1:16">
      <c r="A187" s="21" t="s">
        <v>65</v>
      </c>
      <c r="B187" s="22" t="s">
        <v>66</v>
      </c>
      <c r="C187" s="23">
        <v>40</v>
      </c>
      <c r="D187" s="24">
        <v>2.64</v>
      </c>
      <c r="E187" s="24">
        <v>0.48</v>
      </c>
      <c r="F187" s="24">
        <v>13.36</v>
      </c>
      <c r="G187" s="24">
        <f>(D187*4)+(E187*9)+(F187*4)</f>
        <v>68.32</v>
      </c>
      <c r="H187" s="24">
        <v>0.07</v>
      </c>
      <c r="I187" s="24">
        <v>0</v>
      </c>
      <c r="J187" s="24">
        <v>0</v>
      </c>
      <c r="K187" s="24">
        <v>0.56</v>
      </c>
      <c r="L187" s="24">
        <v>14</v>
      </c>
      <c r="M187" s="24">
        <v>63.2</v>
      </c>
      <c r="N187" s="24">
        <v>18.8</v>
      </c>
      <c r="O187" s="71">
        <v>1.56</v>
      </c>
      <c r="P187" s="250"/>
    </row>
    <row r="188" s="4" customFormat="1" ht="15.75" customHeight="1" spans="1:16">
      <c r="A188" s="21" t="s">
        <v>170</v>
      </c>
      <c r="B188" s="22" t="s">
        <v>171</v>
      </c>
      <c r="C188" s="23">
        <v>200</v>
      </c>
      <c r="D188" s="24">
        <v>0.7</v>
      </c>
      <c r="E188" s="24">
        <v>0.3</v>
      </c>
      <c r="F188" s="24">
        <v>21.22</v>
      </c>
      <c r="G188" s="24">
        <f>(D188*4)+(E188*9)+(F188*4)</f>
        <v>90.38</v>
      </c>
      <c r="H188" s="31">
        <v>0.01</v>
      </c>
      <c r="I188" s="31">
        <v>70</v>
      </c>
      <c r="J188" s="31">
        <v>0</v>
      </c>
      <c r="K188" s="72">
        <v>0</v>
      </c>
      <c r="L188" s="24">
        <v>12</v>
      </c>
      <c r="M188" s="24">
        <v>3</v>
      </c>
      <c r="N188" s="24">
        <v>3</v>
      </c>
      <c r="O188" s="71">
        <v>1.5</v>
      </c>
      <c r="P188" s="84"/>
    </row>
    <row r="189" s="2" customFormat="1" ht="15.75" customHeight="1" spans="1:16">
      <c r="A189" s="32" t="s">
        <v>39</v>
      </c>
      <c r="B189" s="33"/>
      <c r="C189" s="34">
        <f t="shared" ref="C189:O189" si="42">SUM(C183:C188)</f>
        <v>770</v>
      </c>
      <c r="D189" s="35">
        <f t="shared" si="42"/>
        <v>27.67</v>
      </c>
      <c r="E189" s="35">
        <f t="shared" si="42"/>
        <v>28.15</v>
      </c>
      <c r="F189" s="35">
        <f t="shared" si="42"/>
        <v>115.85</v>
      </c>
      <c r="G189" s="35">
        <f t="shared" si="42"/>
        <v>828.31</v>
      </c>
      <c r="H189" s="35">
        <f t="shared" si="42"/>
        <v>0.307</v>
      </c>
      <c r="I189" s="35">
        <f t="shared" si="42"/>
        <v>105.51</v>
      </c>
      <c r="J189" s="35">
        <f t="shared" si="42"/>
        <v>440.4405</v>
      </c>
      <c r="K189" s="35">
        <f t="shared" si="42"/>
        <v>6.385</v>
      </c>
      <c r="L189" s="35">
        <f t="shared" si="42"/>
        <v>278</v>
      </c>
      <c r="M189" s="35">
        <f t="shared" si="42"/>
        <v>536.28</v>
      </c>
      <c r="N189" s="35">
        <f t="shared" si="42"/>
        <v>117.9</v>
      </c>
      <c r="O189" s="74">
        <f t="shared" si="42"/>
        <v>4.185</v>
      </c>
      <c r="P189" s="84"/>
    </row>
    <row r="190" s="2" customFormat="1" ht="15.75" customHeight="1" spans="1:16">
      <c r="A190" s="379" t="s">
        <v>40</v>
      </c>
      <c r="B190" s="380"/>
      <c r="C190" s="18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76"/>
      <c r="P190" s="84"/>
    </row>
    <row r="191" s="183" customFormat="1" ht="16.5" customHeight="1" spans="1:16">
      <c r="A191" s="21" t="s">
        <v>41</v>
      </c>
      <c r="B191" s="22" t="s">
        <v>69</v>
      </c>
      <c r="C191" s="23">
        <v>250</v>
      </c>
      <c r="D191" s="24">
        <v>7.25</v>
      </c>
      <c r="E191" s="24">
        <v>6.25</v>
      </c>
      <c r="F191" s="24">
        <v>10</v>
      </c>
      <c r="G191" s="24">
        <v>125</v>
      </c>
      <c r="H191" s="24">
        <v>0.1</v>
      </c>
      <c r="I191" s="24">
        <v>1.75</v>
      </c>
      <c r="J191" s="24">
        <v>0.05</v>
      </c>
      <c r="K191" s="24">
        <v>0</v>
      </c>
      <c r="L191" s="24">
        <v>300</v>
      </c>
      <c r="M191" s="24">
        <v>225</v>
      </c>
      <c r="N191" s="24">
        <v>35</v>
      </c>
      <c r="O191" s="71">
        <v>0.25</v>
      </c>
      <c r="P191" s="84"/>
    </row>
    <row r="192" s="356" customFormat="1" ht="18.75" customHeight="1" spans="1:16">
      <c r="A192" s="21" t="s">
        <v>172</v>
      </c>
      <c r="B192" s="46" t="s">
        <v>173</v>
      </c>
      <c r="C192" s="47">
        <v>50</v>
      </c>
      <c r="D192" s="24">
        <v>4.2</v>
      </c>
      <c r="E192" s="24">
        <v>8.3</v>
      </c>
      <c r="F192" s="24">
        <v>43.9</v>
      </c>
      <c r="G192" s="24">
        <v>267.1</v>
      </c>
      <c r="H192" s="24">
        <v>0.05</v>
      </c>
      <c r="I192" s="24">
        <v>0</v>
      </c>
      <c r="J192" s="24">
        <v>0.04</v>
      </c>
      <c r="K192" s="24">
        <v>0.58</v>
      </c>
      <c r="L192" s="24">
        <v>6.67</v>
      </c>
      <c r="M192" s="24">
        <v>26.67</v>
      </c>
      <c r="N192" s="24">
        <v>5</v>
      </c>
      <c r="O192" s="71">
        <v>0.42</v>
      </c>
      <c r="P192" s="84"/>
    </row>
    <row r="193" s="1" customFormat="1" ht="18.75" customHeight="1" spans="1:16">
      <c r="A193" s="305" t="s">
        <v>45</v>
      </c>
      <c r="B193" s="306"/>
      <c r="C193" s="34">
        <f>SUM(C191:C192)</f>
        <v>300</v>
      </c>
      <c r="D193" s="389">
        <f>SUM(D191:D192)</f>
        <v>11.45</v>
      </c>
      <c r="E193" s="389">
        <f t="shared" ref="E193:O193" si="43">SUM(E191:E192)</f>
        <v>14.55</v>
      </c>
      <c r="F193" s="389">
        <f t="shared" si="43"/>
        <v>53.9</v>
      </c>
      <c r="G193" s="389">
        <f t="shared" si="43"/>
        <v>392.1</v>
      </c>
      <c r="H193" s="389">
        <f t="shared" si="43"/>
        <v>0.15</v>
      </c>
      <c r="I193" s="389">
        <f t="shared" si="43"/>
        <v>1.75</v>
      </c>
      <c r="J193" s="389">
        <f t="shared" si="43"/>
        <v>0.09</v>
      </c>
      <c r="K193" s="389">
        <f t="shared" si="43"/>
        <v>0.58</v>
      </c>
      <c r="L193" s="389">
        <f t="shared" si="43"/>
        <v>306.67</v>
      </c>
      <c r="M193" s="389">
        <f t="shared" si="43"/>
        <v>251.67</v>
      </c>
      <c r="N193" s="389">
        <f t="shared" si="43"/>
        <v>40</v>
      </c>
      <c r="O193" s="421">
        <f t="shared" si="43"/>
        <v>0.67</v>
      </c>
      <c r="P193" s="84"/>
    </row>
    <row r="194" s="1" customFormat="1" ht="16.5" customHeight="1" spans="1:16">
      <c r="A194" s="218" t="s">
        <v>174</v>
      </c>
      <c r="B194" s="338"/>
      <c r="C194" s="339"/>
      <c r="D194" s="50">
        <f t="shared" ref="D194:O194" si="44">D181+D189+D193</f>
        <v>60.05</v>
      </c>
      <c r="E194" s="50">
        <f t="shared" si="44"/>
        <v>62.2</v>
      </c>
      <c r="F194" s="50">
        <f t="shared" si="44"/>
        <v>250.36</v>
      </c>
      <c r="G194" s="50">
        <f t="shared" si="44"/>
        <v>1809.87</v>
      </c>
      <c r="H194" s="50">
        <f t="shared" si="44"/>
        <v>0.817</v>
      </c>
      <c r="I194" s="50">
        <f t="shared" si="44"/>
        <v>288.56</v>
      </c>
      <c r="J194" s="50">
        <f t="shared" si="44"/>
        <v>698.5505</v>
      </c>
      <c r="K194" s="50">
        <f t="shared" si="44"/>
        <v>7.615</v>
      </c>
      <c r="L194" s="50">
        <f t="shared" si="44"/>
        <v>918.34</v>
      </c>
      <c r="M194" s="50">
        <f t="shared" si="44"/>
        <v>1135.14</v>
      </c>
      <c r="N194" s="50">
        <f t="shared" si="44"/>
        <v>235.9</v>
      </c>
      <c r="O194" s="82">
        <f t="shared" si="44"/>
        <v>6.855</v>
      </c>
      <c r="P194" s="422"/>
    </row>
    <row r="195" s="1" customFormat="1" ht="17.25" customHeight="1" spans="1:16">
      <c r="A195" s="51" t="s">
        <v>175</v>
      </c>
      <c r="B195" s="52"/>
      <c r="C195" s="53"/>
      <c r="D195" s="54">
        <f t="shared" ref="D195:O195" si="45">D181+D189+D193</f>
        <v>60.05</v>
      </c>
      <c r="E195" s="54">
        <f t="shared" si="45"/>
        <v>62.2</v>
      </c>
      <c r="F195" s="54">
        <f t="shared" si="45"/>
        <v>250.36</v>
      </c>
      <c r="G195" s="54">
        <f t="shared" si="45"/>
        <v>1809.87</v>
      </c>
      <c r="H195" s="54">
        <f t="shared" si="45"/>
        <v>0.817</v>
      </c>
      <c r="I195" s="54">
        <f t="shared" si="45"/>
        <v>288.56</v>
      </c>
      <c r="J195" s="54">
        <f t="shared" si="45"/>
        <v>698.5505</v>
      </c>
      <c r="K195" s="54">
        <f t="shared" si="45"/>
        <v>7.615</v>
      </c>
      <c r="L195" s="54">
        <f t="shared" si="45"/>
        <v>918.34</v>
      </c>
      <c r="M195" s="54">
        <f t="shared" si="45"/>
        <v>1135.14</v>
      </c>
      <c r="N195" s="54">
        <f t="shared" si="45"/>
        <v>235.9</v>
      </c>
      <c r="O195" s="83">
        <f t="shared" si="45"/>
        <v>6.855</v>
      </c>
      <c r="P195" s="84"/>
    </row>
    <row r="196" s="1" customFormat="1" ht="17.25" customHeight="1" spans="1:16">
      <c r="A196" s="6"/>
      <c r="B196" s="6"/>
      <c r="C196" s="6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370"/>
      <c r="P196" s="84"/>
    </row>
    <row r="197" s="1" customFormat="1" ht="15.75" customHeight="1" spans="1:16">
      <c r="A197" s="8" t="s">
        <v>176</v>
      </c>
      <c r="B197" s="6"/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58" t="s">
        <v>1</v>
      </c>
      <c r="O197" s="58"/>
      <c r="P197" s="371"/>
    </row>
    <row r="198" s="1" customFormat="1" ht="13.5" customHeight="1" spans="1:16">
      <c r="A198" s="9" t="s">
        <v>2</v>
      </c>
      <c r="B198" s="10" t="s">
        <v>3</v>
      </c>
      <c r="C198" s="10" t="s">
        <v>4</v>
      </c>
      <c r="D198" s="11" t="s">
        <v>5</v>
      </c>
      <c r="E198" s="11"/>
      <c r="F198" s="11"/>
      <c r="G198" s="12" t="s">
        <v>6</v>
      </c>
      <c r="H198" s="11" t="s">
        <v>7</v>
      </c>
      <c r="I198" s="11"/>
      <c r="J198" s="11"/>
      <c r="K198" s="59"/>
      <c r="L198" s="11" t="s">
        <v>8</v>
      </c>
      <c r="M198" s="11"/>
      <c r="N198" s="11"/>
      <c r="O198" s="60"/>
      <c r="P198" s="371"/>
    </row>
    <row r="199" s="1" customFormat="1" ht="16.5" customHeight="1" spans="1:16">
      <c r="A199" s="13"/>
      <c r="B199" s="14"/>
      <c r="C199" s="14"/>
      <c r="D199" s="15" t="s">
        <v>9</v>
      </c>
      <c r="E199" s="15" t="s">
        <v>10</v>
      </c>
      <c r="F199" s="15" t="s">
        <v>11</v>
      </c>
      <c r="G199" s="16"/>
      <c r="H199" s="15" t="s">
        <v>12</v>
      </c>
      <c r="I199" s="15" t="s">
        <v>13</v>
      </c>
      <c r="J199" s="15" t="s">
        <v>14</v>
      </c>
      <c r="K199" s="62" t="s">
        <v>15</v>
      </c>
      <c r="L199" s="15" t="s">
        <v>16</v>
      </c>
      <c r="M199" s="15" t="s">
        <v>17</v>
      </c>
      <c r="N199" s="15" t="s">
        <v>18</v>
      </c>
      <c r="O199" s="63" t="s">
        <v>19</v>
      </c>
      <c r="P199" s="250"/>
    </row>
    <row r="200" s="1" customFormat="1" ht="21" customHeight="1" spans="1:16">
      <c r="A200" s="17" t="s">
        <v>20</v>
      </c>
      <c r="B200" s="18"/>
      <c r="C200" s="19"/>
      <c r="D200" s="20"/>
      <c r="E200" s="20"/>
      <c r="F200" s="20"/>
      <c r="G200" s="20"/>
      <c r="H200" s="20"/>
      <c r="I200" s="20"/>
      <c r="J200" s="20"/>
      <c r="K200" s="65"/>
      <c r="L200" s="20"/>
      <c r="M200" s="20"/>
      <c r="N200" s="20"/>
      <c r="O200" s="66"/>
      <c r="P200" s="250"/>
    </row>
    <row r="201" s="183" customFormat="1" ht="19.5" customHeight="1" spans="1:16">
      <c r="A201" s="21" t="s">
        <v>177</v>
      </c>
      <c r="B201" s="325" t="s">
        <v>178</v>
      </c>
      <c r="C201" s="326">
        <v>200</v>
      </c>
      <c r="D201" s="24">
        <v>13</v>
      </c>
      <c r="E201" s="24">
        <v>10.85</v>
      </c>
      <c r="F201" s="24">
        <v>48.34</v>
      </c>
      <c r="G201" s="24">
        <f>(D201*4)+(E201*9)+(F201*4)</f>
        <v>343.01</v>
      </c>
      <c r="H201" s="24">
        <v>0.17</v>
      </c>
      <c r="I201" s="24">
        <v>0.01</v>
      </c>
      <c r="J201" s="24">
        <v>219.13</v>
      </c>
      <c r="K201" s="70">
        <v>1.03</v>
      </c>
      <c r="L201" s="24">
        <v>194.94</v>
      </c>
      <c r="M201" s="24">
        <v>131.01</v>
      </c>
      <c r="N201" s="24">
        <v>23.66</v>
      </c>
      <c r="O201" s="71">
        <v>3.85</v>
      </c>
      <c r="P201" s="250"/>
    </row>
    <row r="202" s="1" customFormat="1" ht="20.25" customHeight="1" spans="1:16">
      <c r="A202" s="21" t="s">
        <v>179</v>
      </c>
      <c r="B202" s="236" t="s">
        <v>180</v>
      </c>
      <c r="C202" s="23">
        <v>70</v>
      </c>
      <c r="D202" s="24">
        <v>6.7</v>
      </c>
      <c r="E202" s="24">
        <v>9.84</v>
      </c>
      <c r="F202" s="24">
        <v>19.8</v>
      </c>
      <c r="G202" s="24">
        <f>(D202*4)+(E202*9)+(F202*4)</f>
        <v>194.56</v>
      </c>
      <c r="H202" s="24">
        <v>0.09</v>
      </c>
      <c r="I202" s="24">
        <v>0</v>
      </c>
      <c r="J202" s="24">
        <v>59</v>
      </c>
      <c r="K202" s="70">
        <v>0</v>
      </c>
      <c r="L202" s="24">
        <v>8.25</v>
      </c>
      <c r="M202" s="24">
        <v>57</v>
      </c>
      <c r="N202" s="24">
        <v>32</v>
      </c>
      <c r="O202" s="71">
        <v>5</v>
      </c>
      <c r="P202" s="250"/>
    </row>
    <row r="203" s="2" customFormat="1" ht="16.5" customHeight="1" spans="1:16">
      <c r="A203" s="21" t="s">
        <v>53</v>
      </c>
      <c r="B203" s="22" t="s">
        <v>99</v>
      </c>
      <c r="C203" s="23">
        <v>100</v>
      </c>
      <c r="D203" s="31">
        <v>0.8</v>
      </c>
      <c r="E203" s="31">
        <v>0.2</v>
      </c>
      <c r="F203" s="31">
        <v>7.5</v>
      </c>
      <c r="G203" s="31">
        <v>38</v>
      </c>
      <c r="H203" s="31">
        <v>0.06</v>
      </c>
      <c r="I203" s="31">
        <v>38</v>
      </c>
      <c r="J203" s="31">
        <v>0</v>
      </c>
      <c r="K203" s="31">
        <v>0.2</v>
      </c>
      <c r="L203" s="31">
        <v>35</v>
      </c>
      <c r="M203" s="31">
        <v>11</v>
      </c>
      <c r="N203" s="31">
        <v>17</v>
      </c>
      <c r="O203" s="71">
        <v>0.1</v>
      </c>
      <c r="P203" s="84"/>
    </row>
    <row r="204" s="1" customFormat="1" ht="18.75" spans="1:16">
      <c r="A204" s="29" t="s">
        <v>27</v>
      </c>
      <c r="B204" s="30" t="s">
        <v>28</v>
      </c>
      <c r="C204" s="23">
        <v>200</v>
      </c>
      <c r="D204" s="31">
        <v>0.1</v>
      </c>
      <c r="E204" s="31">
        <v>0</v>
      </c>
      <c r="F204" s="31">
        <v>15</v>
      </c>
      <c r="G204" s="24">
        <f>(D204*4)+(E204*9)+(F204*4)</f>
        <v>60.4</v>
      </c>
      <c r="H204" s="31">
        <v>0</v>
      </c>
      <c r="I204" s="31">
        <v>0</v>
      </c>
      <c r="J204" s="31">
        <v>0</v>
      </c>
      <c r="K204" s="72">
        <v>0</v>
      </c>
      <c r="L204" s="24">
        <v>11</v>
      </c>
      <c r="M204" s="24">
        <v>3</v>
      </c>
      <c r="N204" s="24">
        <v>1</v>
      </c>
      <c r="O204" s="71">
        <v>0.3</v>
      </c>
      <c r="P204" s="84"/>
    </row>
    <row r="205" s="2" customFormat="1" ht="15.75" customHeight="1" spans="1:16">
      <c r="A205" s="32" t="s">
        <v>29</v>
      </c>
      <c r="B205" s="33"/>
      <c r="C205" s="314">
        <f>SUM(C201:C204)</f>
        <v>570</v>
      </c>
      <c r="D205" s="35">
        <f t="shared" ref="D205:O205" si="46">SUM(D201:D204)</f>
        <v>20.6</v>
      </c>
      <c r="E205" s="35">
        <f t="shared" si="46"/>
        <v>20.89</v>
      </c>
      <c r="F205" s="35">
        <f t="shared" si="46"/>
        <v>90.64</v>
      </c>
      <c r="G205" s="35">
        <f t="shared" si="46"/>
        <v>635.97</v>
      </c>
      <c r="H205" s="35">
        <f t="shared" si="46"/>
        <v>0.32</v>
      </c>
      <c r="I205" s="35">
        <f t="shared" si="46"/>
        <v>38.01</v>
      </c>
      <c r="J205" s="35">
        <f t="shared" si="46"/>
        <v>278.13</v>
      </c>
      <c r="K205" s="73">
        <f t="shared" si="46"/>
        <v>1.23</v>
      </c>
      <c r="L205" s="35">
        <f t="shared" si="46"/>
        <v>249.19</v>
      </c>
      <c r="M205" s="35">
        <f t="shared" si="46"/>
        <v>202.01</v>
      </c>
      <c r="N205" s="35">
        <f t="shared" si="46"/>
        <v>73.66</v>
      </c>
      <c r="O205" s="74">
        <f t="shared" si="46"/>
        <v>9.25</v>
      </c>
      <c r="P205" s="318"/>
    </row>
    <row r="206" s="1" customFormat="1" ht="18.75" customHeight="1" spans="1:16">
      <c r="A206" s="17" t="s">
        <v>30</v>
      </c>
      <c r="B206" s="18"/>
      <c r="C206" s="18"/>
      <c r="D206" s="36"/>
      <c r="E206" s="36"/>
      <c r="F206" s="36"/>
      <c r="G206" s="36"/>
      <c r="H206" s="36"/>
      <c r="I206" s="36"/>
      <c r="J206" s="36"/>
      <c r="K206" s="75"/>
      <c r="L206" s="36"/>
      <c r="M206" s="36"/>
      <c r="N206" s="36"/>
      <c r="O206" s="76"/>
      <c r="P206" s="250"/>
    </row>
    <row r="207" s="1" customFormat="1" ht="18.75" spans="1:16">
      <c r="A207" s="21" t="s">
        <v>181</v>
      </c>
      <c r="B207" s="22" t="s">
        <v>182</v>
      </c>
      <c r="C207" s="23">
        <v>60</v>
      </c>
      <c r="D207" s="24">
        <v>1.32</v>
      </c>
      <c r="E207" s="24">
        <v>0.24</v>
      </c>
      <c r="F207" s="24">
        <v>6.72</v>
      </c>
      <c r="G207" s="24">
        <f>(D207*4)+(E207*9)+(F207*4)</f>
        <v>34.32</v>
      </c>
      <c r="H207" s="24">
        <v>0.01</v>
      </c>
      <c r="I207" s="24">
        <v>2.88</v>
      </c>
      <c r="J207" s="24">
        <v>0.01</v>
      </c>
      <c r="K207" s="70">
        <v>0</v>
      </c>
      <c r="L207" s="24">
        <v>1.92</v>
      </c>
      <c r="M207" s="24">
        <v>30</v>
      </c>
      <c r="N207" s="24">
        <v>0</v>
      </c>
      <c r="O207" s="71">
        <v>0.24</v>
      </c>
      <c r="P207" s="293"/>
    </row>
    <row r="208" s="2" customFormat="1" ht="18.75" spans="1:16">
      <c r="A208" s="21" t="s">
        <v>183</v>
      </c>
      <c r="B208" s="22" t="s">
        <v>184</v>
      </c>
      <c r="C208" s="23">
        <v>200</v>
      </c>
      <c r="D208" s="24">
        <v>4.18</v>
      </c>
      <c r="E208" s="24">
        <v>8.12</v>
      </c>
      <c r="F208" s="24">
        <v>23.74</v>
      </c>
      <c r="G208" s="24">
        <f>(D208*4)+(E208*9)+(F208*4)</f>
        <v>184.76</v>
      </c>
      <c r="H208" s="24">
        <v>0.12</v>
      </c>
      <c r="I208" s="24">
        <v>27.78</v>
      </c>
      <c r="J208" s="24">
        <v>37.2</v>
      </c>
      <c r="K208" s="24">
        <v>50</v>
      </c>
      <c r="L208" s="24">
        <v>126</v>
      </c>
      <c r="M208" s="24">
        <v>126</v>
      </c>
      <c r="N208" s="24">
        <v>6</v>
      </c>
      <c r="O208" s="71">
        <v>0.06</v>
      </c>
      <c r="P208" s="397"/>
    </row>
    <row r="209" s="1" customFormat="1" ht="18.75" spans="1:16">
      <c r="A209" s="21" t="s">
        <v>185</v>
      </c>
      <c r="B209" s="22" t="s">
        <v>186</v>
      </c>
      <c r="C209" s="23">
        <v>180</v>
      </c>
      <c r="D209" s="24">
        <v>18.92</v>
      </c>
      <c r="E209" s="24">
        <v>19.06</v>
      </c>
      <c r="F209" s="24">
        <v>56.77</v>
      </c>
      <c r="G209" s="24">
        <f t="shared" ref="G209" si="47">(D209*4)+(E209*9)+(F209*4)</f>
        <v>474.3</v>
      </c>
      <c r="H209" s="24">
        <v>0.27</v>
      </c>
      <c r="I209" s="24">
        <v>4.79</v>
      </c>
      <c r="J209" s="24">
        <v>0</v>
      </c>
      <c r="K209" s="70">
        <v>0</v>
      </c>
      <c r="L209" s="24">
        <v>234.44</v>
      </c>
      <c r="M209" s="24">
        <v>27.54</v>
      </c>
      <c r="N209" s="24">
        <v>4.2</v>
      </c>
      <c r="O209" s="71">
        <v>0.071</v>
      </c>
      <c r="P209" s="84"/>
    </row>
    <row r="210" s="1" customFormat="1" ht="18.75" spans="1:16">
      <c r="A210" s="21" t="s">
        <v>25</v>
      </c>
      <c r="B210" s="22" t="s">
        <v>26</v>
      </c>
      <c r="C210" s="23">
        <v>35</v>
      </c>
      <c r="D210" s="24">
        <v>2.31</v>
      </c>
      <c r="E210" s="24">
        <v>0.42</v>
      </c>
      <c r="F210" s="24">
        <v>11.69</v>
      </c>
      <c r="G210" s="24">
        <v>60.9</v>
      </c>
      <c r="H210" s="24">
        <v>0.063</v>
      </c>
      <c r="I210" s="24">
        <v>0</v>
      </c>
      <c r="J210" s="24">
        <v>0</v>
      </c>
      <c r="K210" s="24">
        <v>0.49</v>
      </c>
      <c r="L210" s="24">
        <v>12.25</v>
      </c>
      <c r="M210" s="24">
        <v>55.3</v>
      </c>
      <c r="N210" s="24">
        <v>16.45</v>
      </c>
      <c r="O210" s="71">
        <v>1.365</v>
      </c>
      <c r="P210" s="84"/>
    </row>
    <row r="211" s="183" customFormat="1" ht="18.75" spans="1:16">
      <c r="A211" s="21" t="s">
        <v>106</v>
      </c>
      <c r="B211" s="22" t="s">
        <v>107</v>
      </c>
      <c r="C211" s="23">
        <v>200</v>
      </c>
      <c r="D211" s="24">
        <v>1.4</v>
      </c>
      <c r="E211" s="24">
        <v>0</v>
      </c>
      <c r="F211" s="24">
        <v>17.8</v>
      </c>
      <c r="G211" s="24">
        <v>136.8</v>
      </c>
      <c r="H211" s="24">
        <v>0.09</v>
      </c>
      <c r="I211" s="24">
        <v>0.07</v>
      </c>
      <c r="J211" s="24">
        <v>0.002</v>
      </c>
      <c r="K211" s="70">
        <v>0.98</v>
      </c>
      <c r="L211" s="24">
        <v>119.8</v>
      </c>
      <c r="M211" s="24">
        <v>153.3</v>
      </c>
      <c r="N211" s="24">
        <v>0.28</v>
      </c>
      <c r="O211" s="71">
        <v>0.31</v>
      </c>
      <c r="P211" s="293"/>
    </row>
    <row r="212" s="2" customFormat="1" ht="15.75" customHeight="1" spans="1:16">
      <c r="A212" s="205" t="s">
        <v>39</v>
      </c>
      <c r="B212" s="206"/>
      <c r="C212" s="314">
        <f t="shared" ref="C212:O212" si="48">SUM(C207:C211)</f>
        <v>675</v>
      </c>
      <c r="D212" s="208">
        <f t="shared" si="48"/>
        <v>28.13</v>
      </c>
      <c r="E212" s="208">
        <f t="shared" si="48"/>
        <v>27.84</v>
      </c>
      <c r="F212" s="208">
        <f t="shared" si="48"/>
        <v>116.72</v>
      </c>
      <c r="G212" s="208">
        <f t="shared" si="48"/>
        <v>891.08</v>
      </c>
      <c r="H212" s="208">
        <f t="shared" si="48"/>
        <v>0.553</v>
      </c>
      <c r="I212" s="208">
        <f t="shared" si="48"/>
        <v>35.52</v>
      </c>
      <c r="J212" s="208">
        <f t="shared" si="48"/>
        <v>37.212</v>
      </c>
      <c r="K212" s="343">
        <f t="shared" si="48"/>
        <v>51.47</v>
      </c>
      <c r="L212" s="208">
        <f t="shared" si="48"/>
        <v>494.41</v>
      </c>
      <c r="M212" s="208">
        <f t="shared" si="48"/>
        <v>392.14</v>
      </c>
      <c r="N212" s="208">
        <f t="shared" si="48"/>
        <v>26.93</v>
      </c>
      <c r="O212" s="255">
        <f t="shared" si="48"/>
        <v>2.046</v>
      </c>
      <c r="P212" s="84"/>
    </row>
    <row r="213" s="1" customFormat="1" ht="16.5" customHeight="1" spans="1:16">
      <c r="A213" s="17" t="s">
        <v>40</v>
      </c>
      <c r="B213" s="18"/>
      <c r="C213" s="18"/>
      <c r="D213" s="36"/>
      <c r="E213" s="36"/>
      <c r="F213" s="36"/>
      <c r="G213" s="36"/>
      <c r="H213" s="36"/>
      <c r="I213" s="36"/>
      <c r="J213" s="36"/>
      <c r="K213" s="75"/>
      <c r="L213" s="36"/>
      <c r="M213" s="36"/>
      <c r="N213" s="36"/>
      <c r="O213" s="76"/>
      <c r="P213" s="84"/>
    </row>
    <row r="214" s="1" customFormat="1" ht="18.75" customHeight="1" spans="1:16">
      <c r="A214" s="29" t="s">
        <v>41</v>
      </c>
      <c r="B214" s="266" t="s">
        <v>89</v>
      </c>
      <c r="C214" s="23">
        <v>250</v>
      </c>
      <c r="D214" s="31">
        <v>7.25</v>
      </c>
      <c r="E214" s="31">
        <v>6.25</v>
      </c>
      <c r="F214" s="31">
        <v>10</v>
      </c>
      <c r="G214" s="31">
        <v>125</v>
      </c>
      <c r="H214" s="31">
        <v>0.1</v>
      </c>
      <c r="I214" s="31">
        <v>14.25</v>
      </c>
      <c r="J214" s="31">
        <v>0.05</v>
      </c>
      <c r="K214" s="72">
        <v>0</v>
      </c>
      <c r="L214" s="24">
        <v>300</v>
      </c>
      <c r="M214" s="24">
        <v>225</v>
      </c>
      <c r="N214" s="24">
        <v>35</v>
      </c>
      <c r="O214" s="71">
        <v>0.25</v>
      </c>
      <c r="P214" s="84"/>
    </row>
    <row r="215" s="1" customFormat="1" ht="17.25" customHeight="1" spans="1:16">
      <c r="A215" s="21" t="s">
        <v>70</v>
      </c>
      <c r="B215" s="46" t="s">
        <v>187</v>
      </c>
      <c r="C215" s="47">
        <v>60</v>
      </c>
      <c r="D215" s="23">
        <v>5.76</v>
      </c>
      <c r="E215" s="23">
        <v>6.83</v>
      </c>
      <c r="F215" s="23">
        <v>39.79</v>
      </c>
      <c r="G215" s="23">
        <v>238.63</v>
      </c>
      <c r="H215" s="23">
        <v>0.06</v>
      </c>
      <c r="I215" s="23">
        <v>1.89</v>
      </c>
      <c r="J215" s="23">
        <v>0.05</v>
      </c>
      <c r="K215" s="23">
        <v>0.97</v>
      </c>
      <c r="L215" s="23">
        <v>18.09</v>
      </c>
      <c r="M215" s="23">
        <v>55.09</v>
      </c>
      <c r="N215" s="23">
        <v>17.26</v>
      </c>
      <c r="O215" s="81">
        <v>0.69</v>
      </c>
      <c r="P215" s="84"/>
    </row>
    <row r="216" s="1" customFormat="1" ht="16.5" customHeight="1" spans="1:16">
      <c r="A216" s="305" t="s">
        <v>45</v>
      </c>
      <c r="B216" s="306"/>
      <c r="C216" s="34">
        <f>SUM(C214:C215)</f>
        <v>310</v>
      </c>
      <c r="D216" s="35">
        <f t="shared" ref="D216:O216" si="49">SUM(D214:D215)</f>
        <v>13.01</v>
      </c>
      <c r="E216" s="35">
        <f t="shared" si="49"/>
        <v>13.08</v>
      </c>
      <c r="F216" s="35">
        <f t="shared" si="49"/>
        <v>49.79</v>
      </c>
      <c r="G216" s="35">
        <f t="shared" si="49"/>
        <v>363.63</v>
      </c>
      <c r="H216" s="35">
        <f t="shared" si="49"/>
        <v>0.16</v>
      </c>
      <c r="I216" s="35">
        <f t="shared" si="49"/>
        <v>16.14</v>
      </c>
      <c r="J216" s="35">
        <f t="shared" si="49"/>
        <v>0.1</v>
      </c>
      <c r="K216" s="73">
        <f t="shared" si="49"/>
        <v>0.97</v>
      </c>
      <c r="L216" s="35">
        <f t="shared" si="49"/>
        <v>318.09</v>
      </c>
      <c r="M216" s="35">
        <f t="shared" si="49"/>
        <v>280.09</v>
      </c>
      <c r="N216" s="35">
        <f t="shared" si="49"/>
        <v>52.26</v>
      </c>
      <c r="O216" s="74">
        <f t="shared" si="49"/>
        <v>0.94</v>
      </c>
      <c r="P216" s="84"/>
    </row>
    <row r="217" s="1" customFormat="1" ht="17.25" customHeight="1" spans="1:16">
      <c r="A217" s="218" t="s">
        <v>188</v>
      </c>
      <c r="B217" s="338"/>
      <c r="C217" s="339"/>
      <c r="D217" s="50">
        <f t="shared" ref="D217:O217" si="50">D205+D212+D216</f>
        <v>61.74</v>
      </c>
      <c r="E217" s="50">
        <f t="shared" si="50"/>
        <v>61.81</v>
      </c>
      <c r="F217" s="50">
        <f t="shared" si="50"/>
        <v>257.15</v>
      </c>
      <c r="G217" s="50">
        <f t="shared" si="50"/>
        <v>1890.68</v>
      </c>
      <c r="H217" s="50">
        <f t="shared" si="50"/>
        <v>1.033</v>
      </c>
      <c r="I217" s="50">
        <f t="shared" si="50"/>
        <v>89.67</v>
      </c>
      <c r="J217" s="50">
        <f t="shared" si="50"/>
        <v>315.442</v>
      </c>
      <c r="K217" s="391">
        <f t="shared" si="50"/>
        <v>53.67</v>
      </c>
      <c r="L217" s="50">
        <f t="shared" si="50"/>
        <v>1061.69</v>
      </c>
      <c r="M217" s="50">
        <f t="shared" si="50"/>
        <v>874.24</v>
      </c>
      <c r="N217" s="50">
        <f t="shared" si="50"/>
        <v>152.85</v>
      </c>
      <c r="O217" s="82">
        <f t="shared" si="50"/>
        <v>12.236</v>
      </c>
      <c r="P217" s="84"/>
    </row>
    <row r="218" s="1" customFormat="1" ht="17.25" customHeight="1" spans="1:16">
      <c r="A218" s="414" t="s">
        <v>189</v>
      </c>
      <c r="B218" s="415"/>
      <c r="C218" s="416"/>
      <c r="D218" s="15">
        <f t="shared" ref="D218:O218" si="51">D205+D212+D216</f>
        <v>61.74</v>
      </c>
      <c r="E218" s="15">
        <f t="shared" si="51"/>
        <v>61.81</v>
      </c>
      <c r="F218" s="15">
        <f t="shared" si="51"/>
        <v>257.15</v>
      </c>
      <c r="G218" s="15">
        <f t="shared" si="51"/>
        <v>1890.68</v>
      </c>
      <c r="H218" s="15">
        <f t="shared" si="51"/>
        <v>1.033</v>
      </c>
      <c r="I218" s="15">
        <f t="shared" si="51"/>
        <v>89.67</v>
      </c>
      <c r="J218" s="15">
        <f t="shared" si="51"/>
        <v>315.442</v>
      </c>
      <c r="K218" s="15">
        <f t="shared" si="51"/>
        <v>53.67</v>
      </c>
      <c r="L218" s="15">
        <f t="shared" si="51"/>
        <v>1061.69</v>
      </c>
      <c r="M218" s="15">
        <f t="shared" si="51"/>
        <v>874.24</v>
      </c>
      <c r="N218" s="15">
        <f t="shared" si="51"/>
        <v>152.85</v>
      </c>
      <c r="O218" s="63">
        <f t="shared" si="51"/>
        <v>12.236</v>
      </c>
      <c r="P218" s="84"/>
    </row>
    <row r="219" s="4" customFormat="1" customHeight="1" spans="1:16">
      <c r="A219" s="417"/>
      <c r="B219" s="417"/>
      <c r="C219" s="418"/>
      <c r="D219" s="419"/>
      <c r="E219" s="419"/>
      <c r="F219" s="419"/>
      <c r="G219" s="419"/>
      <c r="H219" s="419"/>
      <c r="I219" s="419"/>
      <c r="J219" s="419"/>
      <c r="K219" s="419"/>
      <c r="L219" s="419"/>
      <c r="M219" s="419"/>
      <c r="N219" s="419"/>
      <c r="O219" s="419"/>
      <c r="P219" s="318"/>
    </row>
    <row r="220" s="3" customFormat="1" customHeight="1" spans="16:16">
      <c r="P220" s="246"/>
    </row>
    <row r="221" s="1" customFormat="1" ht="13.5" customHeight="1" spans="1:16">
      <c r="A221" s="8" t="s">
        <v>190</v>
      </c>
      <c r="B221" s="6"/>
      <c r="C221" s="6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58" t="s">
        <v>1</v>
      </c>
      <c r="O221" s="58"/>
      <c r="P221" s="84"/>
    </row>
    <row r="222" s="1" customFormat="1" ht="20.25" customHeight="1" spans="1:16">
      <c r="A222" s="9" t="s">
        <v>2</v>
      </c>
      <c r="B222" s="10" t="s">
        <v>3</v>
      </c>
      <c r="C222" s="10" t="s">
        <v>4</v>
      </c>
      <c r="D222" s="11" t="s">
        <v>5</v>
      </c>
      <c r="E222" s="11"/>
      <c r="F222" s="11"/>
      <c r="G222" s="12" t="s">
        <v>6</v>
      </c>
      <c r="H222" s="11" t="s">
        <v>7</v>
      </c>
      <c r="I222" s="11"/>
      <c r="J222" s="11"/>
      <c r="K222" s="11"/>
      <c r="L222" s="11" t="s">
        <v>8</v>
      </c>
      <c r="M222" s="11"/>
      <c r="N222" s="11"/>
      <c r="O222" s="60"/>
      <c r="P222" s="371"/>
    </row>
    <row r="223" s="1" customFormat="1" ht="23.25" customHeight="1" spans="1:16">
      <c r="A223" s="13"/>
      <c r="B223" s="14"/>
      <c r="C223" s="14"/>
      <c r="D223" s="15" t="s">
        <v>9</v>
      </c>
      <c r="E223" s="15" t="s">
        <v>10</v>
      </c>
      <c r="F223" s="15" t="s">
        <v>11</v>
      </c>
      <c r="G223" s="16"/>
      <c r="H223" s="15" t="s">
        <v>12</v>
      </c>
      <c r="I223" s="15" t="s">
        <v>13</v>
      </c>
      <c r="J223" s="15" t="s">
        <v>14</v>
      </c>
      <c r="K223" s="15" t="s">
        <v>15</v>
      </c>
      <c r="L223" s="15" t="s">
        <v>16</v>
      </c>
      <c r="M223" s="15" t="s">
        <v>17</v>
      </c>
      <c r="N223" s="15" t="s">
        <v>18</v>
      </c>
      <c r="O223" s="63" t="s">
        <v>19</v>
      </c>
      <c r="P223" s="371"/>
    </row>
    <row r="224" s="1" customFormat="1" ht="16.5" customHeight="1" spans="1:16">
      <c r="A224" s="17" t="s">
        <v>20</v>
      </c>
      <c r="B224" s="18"/>
      <c r="C224" s="1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66"/>
      <c r="P224" s="318"/>
    </row>
    <row r="225" s="1" customFormat="1" ht="16.5" customHeight="1" spans="1:16">
      <c r="A225" s="21" t="s">
        <v>191</v>
      </c>
      <c r="B225" s="266" t="s">
        <v>192</v>
      </c>
      <c r="C225" s="23">
        <v>70</v>
      </c>
      <c r="D225" s="24">
        <v>7.67</v>
      </c>
      <c r="E225" s="24">
        <v>7.73</v>
      </c>
      <c r="F225" s="24">
        <v>17.1</v>
      </c>
      <c r="G225" s="24">
        <f>(D225*4)+(E225*9)+(F225*4)</f>
        <v>168.65</v>
      </c>
      <c r="H225" s="24">
        <v>0.07</v>
      </c>
      <c r="I225" s="24">
        <v>0</v>
      </c>
      <c r="J225" s="24">
        <v>52.5</v>
      </c>
      <c r="K225" s="24">
        <v>0.2</v>
      </c>
      <c r="L225" s="24">
        <v>89.75</v>
      </c>
      <c r="M225" s="24">
        <v>71.47</v>
      </c>
      <c r="N225" s="24">
        <v>6.3</v>
      </c>
      <c r="O225" s="71">
        <v>0.63</v>
      </c>
      <c r="P225" s="250"/>
    </row>
    <row r="226" s="1" customFormat="1" ht="17.25" customHeight="1" spans="1:16">
      <c r="A226" s="21" t="s">
        <v>193</v>
      </c>
      <c r="B226" s="420" t="s">
        <v>194</v>
      </c>
      <c r="C226" s="23">
        <v>180</v>
      </c>
      <c r="D226" s="24">
        <v>10.87</v>
      </c>
      <c r="E226" s="24">
        <v>8.65</v>
      </c>
      <c r="F226" s="24">
        <v>40.52</v>
      </c>
      <c r="G226" s="24">
        <f>(D226*4)+(E226*9)+(F226*4)</f>
        <v>283.41</v>
      </c>
      <c r="H226" s="24">
        <v>0.13</v>
      </c>
      <c r="I226" s="423">
        <v>0</v>
      </c>
      <c r="J226" s="24">
        <v>185</v>
      </c>
      <c r="K226" s="24">
        <v>0.87</v>
      </c>
      <c r="L226" s="24">
        <v>104.78</v>
      </c>
      <c r="M226" s="24">
        <v>155.68</v>
      </c>
      <c r="N226" s="24">
        <v>16.84</v>
      </c>
      <c r="O226" s="71">
        <v>0.6</v>
      </c>
      <c r="P226" s="250"/>
    </row>
    <row r="227" s="1" customFormat="1" ht="18.75" spans="1:16">
      <c r="A227" s="21" t="s">
        <v>53</v>
      </c>
      <c r="B227" s="22" t="s">
        <v>117</v>
      </c>
      <c r="C227" s="23">
        <v>100</v>
      </c>
      <c r="D227" s="24">
        <v>0.4</v>
      </c>
      <c r="E227" s="24">
        <v>0.4</v>
      </c>
      <c r="F227" s="24">
        <v>9.8</v>
      </c>
      <c r="G227" s="24">
        <v>47</v>
      </c>
      <c r="H227" s="24">
        <v>0.03</v>
      </c>
      <c r="I227" s="24">
        <v>10</v>
      </c>
      <c r="J227" s="24">
        <v>0</v>
      </c>
      <c r="K227" s="70">
        <v>0.2</v>
      </c>
      <c r="L227" s="24">
        <v>16</v>
      </c>
      <c r="M227" s="24">
        <v>11</v>
      </c>
      <c r="N227" s="24">
        <v>9</v>
      </c>
      <c r="O227" s="71">
        <v>2.2</v>
      </c>
      <c r="P227" s="84"/>
    </row>
    <row r="228" s="2" customFormat="1" ht="15.75" customHeight="1" spans="1:16">
      <c r="A228" s="21" t="s">
        <v>55</v>
      </c>
      <c r="B228" s="22" t="s">
        <v>56</v>
      </c>
      <c r="C228" s="23">
        <v>200</v>
      </c>
      <c r="D228" s="24">
        <v>2.2</v>
      </c>
      <c r="E228" s="24">
        <v>2.2</v>
      </c>
      <c r="F228" s="24">
        <v>22.4</v>
      </c>
      <c r="G228" s="24">
        <f>(D228*4)+(E228*9)+(F228*4)</f>
        <v>118.2</v>
      </c>
      <c r="H228" s="24">
        <v>0.02</v>
      </c>
      <c r="I228" s="24">
        <v>0.2</v>
      </c>
      <c r="J228" s="24">
        <v>0.01</v>
      </c>
      <c r="K228" s="24">
        <v>0</v>
      </c>
      <c r="L228" s="24">
        <v>62</v>
      </c>
      <c r="M228" s="24">
        <v>71</v>
      </c>
      <c r="N228" s="24">
        <v>23</v>
      </c>
      <c r="O228" s="71">
        <v>1</v>
      </c>
      <c r="P228" s="318"/>
    </row>
    <row r="229" s="2" customFormat="1" ht="16.5" customHeight="1" spans="1:16">
      <c r="A229" s="32" t="s">
        <v>29</v>
      </c>
      <c r="B229" s="33"/>
      <c r="C229" s="207">
        <f>SUM(C225:C228)</f>
        <v>550</v>
      </c>
      <c r="D229" s="35">
        <f t="shared" ref="D229:O229" si="52">SUM(D224:D228)</f>
        <v>21.14</v>
      </c>
      <c r="E229" s="35">
        <f t="shared" si="52"/>
        <v>18.98</v>
      </c>
      <c r="F229" s="35">
        <f t="shared" si="52"/>
        <v>89.82</v>
      </c>
      <c r="G229" s="35">
        <f t="shared" si="52"/>
        <v>617.26</v>
      </c>
      <c r="H229" s="35">
        <f t="shared" si="52"/>
        <v>0.25</v>
      </c>
      <c r="I229" s="35">
        <f t="shared" si="52"/>
        <v>10.2</v>
      </c>
      <c r="J229" s="35">
        <f t="shared" si="52"/>
        <v>237.51</v>
      </c>
      <c r="K229" s="35">
        <f t="shared" si="52"/>
        <v>1.27</v>
      </c>
      <c r="L229" s="35">
        <f t="shared" si="52"/>
        <v>272.53</v>
      </c>
      <c r="M229" s="35">
        <f t="shared" si="52"/>
        <v>309.15</v>
      </c>
      <c r="N229" s="35">
        <f t="shared" si="52"/>
        <v>55.14</v>
      </c>
      <c r="O229" s="74">
        <f t="shared" si="52"/>
        <v>4.43</v>
      </c>
      <c r="P229" s="250"/>
    </row>
    <row r="230" s="1" customFormat="1" ht="16.5" customHeight="1" spans="1:16">
      <c r="A230" s="17" t="s">
        <v>30</v>
      </c>
      <c r="B230" s="18"/>
      <c r="C230" s="18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75"/>
      <c r="O230" s="76"/>
      <c r="P230" s="250"/>
    </row>
    <row r="231" s="2" customFormat="1" ht="15.75" customHeight="1" spans="1:16">
      <c r="A231" s="21" t="s">
        <v>138</v>
      </c>
      <c r="B231" s="22" t="s">
        <v>139</v>
      </c>
      <c r="C231" s="23">
        <v>60</v>
      </c>
      <c r="D231" s="24">
        <v>2.94</v>
      </c>
      <c r="E231" s="24">
        <v>5.58</v>
      </c>
      <c r="F231" s="24">
        <v>4.44</v>
      </c>
      <c r="G231" s="24">
        <f t="shared" ref="G231:G236" si="53">(D231*4)+(E231*9)+(F231*4)</f>
        <v>79.74</v>
      </c>
      <c r="H231" s="24">
        <v>0.018</v>
      </c>
      <c r="I231" s="24">
        <v>6.06</v>
      </c>
      <c r="J231" s="24">
        <v>0.012</v>
      </c>
      <c r="K231" s="24">
        <v>1.38</v>
      </c>
      <c r="L231" s="24">
        <v>99</v>
      </c>
      <c r="M231" s="24">
        <v>85.2</v>
      </c>
      <c r="N231" s="70">
        <v>14.4</v>
      </c>
      <c r="O231" s="71">
        <v>0.84</v>
      </c>
      <c r="P231" s="84"/>
    </row>
    <row r="232" s="1" customFormat="1" ht="18.75" spans="1:16">
      <c r="A232" s="21" t="s">
        <v>102</v>
      </c>
      <c r="B232" s="22" t="s">
        <v>103</v>
      </c>
      <c r="C232" s="23">
        <v>200</v>
      </c>
      <c r="D232" s="24">
        <v>3.79</v>
      </c>
      <c r="E232" s="24">
        <v>5.39</v>
      </c>
      <c r="F232" s="24">
        <v>24.68</v>
      </c>
      <c r="G232" s="24">
        <f t="shared" si="53"/>
        <v>162.39</v>
      </c>
      <c r="H232" s="24">
        <v>0.08</v>
      </c>
      <c r="I232" s="24">
        <v>7.06</v>
      </c>
      <c r="J232" s="24">
        <v>115</v>
      </c>
      <c r="K232" s="70">
        <v>2.16</v>
      </c>
      <c r="L232" s="24">
        <v>14.26</v>
      </c>
      <c r="M232" s="24">
        <v>57.96</v>
      </c>
      <c r="N232" s="24">
        <v>12.55</v>
      </c>
      <c r="O232" s="71">
        <v>0.36</v>
      </c>
      <c r="P232" s="84"/>
    </row>
    <row r="233" s="183" customFormat="1" ht="16.5" customHeight="1" spans="1:16">
      <c r="A233" s="29" t="s">
        <v>195</v>
      </c>
      <c r="B233" s="30" t="s">
        <v>196</v>
      </c>
      <c r="C233" s="23">
        <v>120</v>
      </c>
      <c r="D233" s="24">
        <v>6.7</v>
      </c>
      <c r="E233" s="24">
        <v>7.22</v>
      </c>
      <c r="F233" s="24">
        <v>19.72</v>
      </c>
      <c r="G233" s="24">
        <f t="shared" si="53"/>
        <v>170.66</v>
      </c>
      <c r="H233" s="24">
        <v>0.1065</v>
      </c>
      <c r="I233" s="24">
        <v>15.477</v>
      </c>
      <c r="J233" s="24">
        <v>0.072251</v>
      </c>
      <c r="K233" s="24">
        <v>0.609</v>
      </c>
      <c r="L233" s="24">
        <v>150.49</v>
      </c>
      <c r="M233" s="24">
        <v>95.589</v>
      </c>
      <c r="N233" s="24">
        <v>25.234</v>
      </c>
      <c r="O233" s="71">
        <v>1.063</v>
      </c>
      <c r="P233" s="250"/>
    </row>
    <row r="234" s="2" customFormat="1" ht="18.75" spans="1:16">
      <c r="A234" s="21" t="s">
        <v>197</v>
      </c>
      <c r="B234" s="228" t="s">
        <v>198</v>
      </c>
      <c r="C234" s="23">
        <v>180</v>
      </c>
      <c r="D234" s="24">
        <v>10.26</v>
      </c>
      <c r="E234" s="24">
        <v>7.41</v>
      </c>
      <c r="F234" s="24">
        <v>42.5</v>
      </c>
      <c r="G234" s="24">
        <f t="shared" si="53"/>
        <v>277.73</v>
      </c>
      <c r="H234" s="24">
        <v>0.05</v>
      </c>
      <c r="I234" s="24">
        <v>0</v>
      </c>
      <c r="J234" s="24">
        <v>174.27</v>
      </c>
      <c r="K234" s="24">
        <v>0.79</v>
      </c>
      <c r="L234" s="24">
        <v>70.27</v>
      </c>
      <c r="M234" s="24">
        <v>177.94</v>
      </c>
      <c r="N234" s="24">
        <v>7.95</v>
      </c>
      <c r="O234" s="71">
        <v>0.06</v>
      </c>
      <c r="P234" s="250"/>
    </row>
    <row r="235" s="2" customFormat="1" ht="16.5" customHeight="1" spans="1:16">
      <c r="A235" s="21" t="s">
        <v>65</v>
      </c>
      <c r="B235" s="22" t="s">
        <v>66</v>
      </c>
      <c r="C235" s="23">
        <v>40</v>
      </c>
      <c r="D235" s="24">
        <v>2.64</v>
      </c>
      <c r="E235" s="24">
        <v>0.48</v>
      </c>
      <c r="F235" s="24">
        <v>13.36</v>
      </c>
      <c r="G235" s="24">
        <f t="shared" si="53"/>
        <v>68.32</v>
      </c>
      <c r="H235" s="24">
        <v>0.07</v>
      </c>
      <c r="I235" s="24">
        <v>0</v>
      </c>
      <c r="J235" s="24">
        <v>0</v>
      </c>
      <c r="K235" s="24">
        <v>0.56</v>
      </c>
      <c r="L235" s="24">
        <v>14</v>
      </c>
      <c r="M235" s="24">
        <v>63.2</v>
      </c>
      <c r="N235" s="24">
        <v>18.8</v>
      </c>
      <c r="O235" s="71">
        <v>1.56</v>
      </c>
      <c r="P235" s="250"/>
    </row>
    <row r="236" s="1" customFormat="1" ht="18.75" spans="1:16">
      <c r="A236" s="21" t="s">
        <v>146</v>
      </c>
      <c r="B236" s="236" t="s">
        <v>147</v>
      </c>
      <c r="C236" s="23">
        <v>200</v>
      </c>
      <c r="D236" s="24">
        <v>0.1</v>
      </c>
      <c r="E236" s="24">
        <v>0</v>
      </c>
      <c r="F236" s="24">
        <v>23.82</v>
      </c>
      <c r="G236" s="24">
        <f t="shared" si="53"/>
        <v>95.68</v>
      </c>
      <c r="H236" s="24">
        <v>0.02</v>
      </c>
      <c r="I236" s="24">
        <v>0.45</v>
      </c>
      <c r="J236" s="24">
        <v>0</v>
      </c>
      <c r="K236" s="70">
        <v>0</v>
      </c>
      <c r="L236" s="24">
        <v>26</v>
      </c>
      <c r="M236" s="24">
        <v>18</v>
      </c>
      <c r="N236" s="24">
        <v>6</v>
      </c>
      <c r="O236" s="71">
        <v>1.25</v>
      </c>
      <c r="P236" s="84"/>
    </row>
    <row r="237" s="1" customFormat="1" ht="16.5" customHeight="1" spans="1:16">
      <c r="A237" s="32" t="s">
        <v>39</v>
      </c>
      <c r="B237" s="33"/>
      <c r="C237" s="207">
        <f>SUM(C231:C236)</f>
        <v>800</v>
      </c>
      <c r="D237" s="208">
        <f t="shared" ref="D237:O237" si="54">SUM(D231:D236)</f>
        <v>26.43</v>
      </c>
      <c r="E237" s="208">
        <f t="shared" si="54"/>
        <v>26.08</v>
      </c>
      <c r="F237" s="208">
        <f t="shared" si="54"/>
        <v>128.52</v>
      </c>
      <c r="G237" s="208">
        <f t="shared" si="54"/>
        <v>854.52</v>
      </c>
      <c r="H237" s="208">
        <f t="shared" si="54"/>
        <v>0.3445</v>
      </c>
      <c r="I237" s="208">
        <f t="shared" si="54"/>
        <v>29.047</v>
      </c>
      <c r="J237" s="208">
        <f t="shared" si="54"/>
        <v>289.354251</v>
      </c>
      <c r="K237" s="208">
        <f t="shared" si="54"/>
        <v>5.499</v>
      </c>
      <c r="L237" s="208">
        <f t="shared" si="54"/>
        <v>374.02</v>
      </c>
      <c r="M237" s="208">
        <f t="shared" si="54"/>
        <v>497.889</v>
      </c>
      <c r="N237" s="343">
        <f t="shared" si="54"/>
        <v>84.934</v>
      </c>
      <c r="O237" s="255">
        <f t="shared" si="54"/>
        <v>5.133</v>
      </c>
      <c r="P237" s="84"/>
    </row>
    <row r="238" s="1" customFormat="1" ht="18.75" customHeight="1" spans="1:16">
      <c r="A238" s="17" t="s">
        <v>40</v>
      </c>
      <c r="B238" s="18"/>
      <c r="C238" s="18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76"/>
      <c r="P238" s="84"/>
    </row>
    <row r="239" s="1" customFormat="1" ht="16.5" customHeight="1" spans="1:16">
      <c r="A239" s="29" t="s">
        <v>41</v>
      </c>
      <c r="B239" s="266" t="s">
        <v>125</v>
      </c>
      <c r="C239" s="23">
        <v>250</v>
      </c>
      <c r="D239" s="31">
        <v>7.25</v>
      </c>
      <c r="E239" s="31">
        <v>6.25</v>
      </c>
      <c r="F239" s="31">
        <v>10</v>
      </c>
      <c r="G239" s="31">
        <v>125</v>
      </c>
      <c r="H239" s="31">
        <v>0.1</v>
      </c>
      <c r="I239" s="31">
        <v>14.25</v>
      </c>
      <c r="J239" s="31">
        <v>0.05</v>
      </c>
      <c r="K239" s="31">
        <v>0</v>
      </c>
      <c r="L239" s="31">
        <v>300</v>
      </c>
      <c r="M239" s="31">
        <v>225</v>
      </c>
      <c r="N239" s="31">
        <v>35</v>
      </c>
      <c r="O239" s="71">
        <v>0.25</v>
      </c>
      <c r="P239" s="84"/>
    </row>
    <row r="240" s="1" customFormat="1" ht="17.25" customHeight="1" spans="1:16">
      <c r="A240" s="21" t="s">
        <v>199</v>
      </c>
      <c r="B240" s="46" t="s">
        <v>200</v>
      </c>
      <c r="C240" s="47">
        <v>50</v>
      </c>
      <c r="D240" s="24">
        <v>2.305</v>
      </c>
      <c r="E240" s="24">
        <v>11.4</v>
      </c>
      <c r="F240" s="24">
        <v>30.77</v>
      </c>
      <c r="G240" s="24">
        <v>234.5</v>
      </c>
      <c r="H240" s="24">
        <v>0</v>
      </c>
      <c r="I240" s="24">
        <v>0.045</v>
      </c>
      <c r="J240" s="24">
        <v>0</v>
      </c>
      <c r="K240" s="24">
        <v>8.97</v>
      </c>
      <c r="L240" s="24">
        <v>12.1</v>
      </c>
      <c r="M240" s="24">
        <v>0</v>
      </c>
      <c r="N240" s="24">
        <v>2.15</v>
      </c>
      <c r="O240" s="71">
        <v>0.23</v>
      </c>
      <c r="P240" s="84"/>
    </row>
    <row r="241" s="1" customFormat="1" ht="17.25" customHeight="1" spans="1:16">
      <c r="A241" s="305" t="s">
        <v>45</v>
      </c>
      <c r="B241" s="306"/>
      <c r="C241" s="34">
        <f>SUM(C239:C240)</f>
        <v>300</v>
      </c>
      <c r="D241" s="35">
        <f>SUM(D239:D240)</f>
        <v>9.555</v>
      </c>
      <c r="E241" s="35">
        <f t="shared" ref="E241:O241" si="55">SUM(E239:E240)</f>
        <v>17.65</v>
      </c>
      <c r="F241" s="35">
        <f t="shared" si="55"/>
        <v>40.77</v>
      </c>
      <c r="G241" s="35">
        <f t="shared" si="55"/>
        <v>359.5</v>
      </c>
      <c r="H241" s="35">
        <f t="shared" si="55"/>
        <v>0.1</v>
      </c>
      <c r="I241" s="35">
        <f t="shared" si="55"/>
        <v>14.295</v>
      </c>
      <c r="J241" s="35">
        <f t="shared" si="55"/>
        <v>0.05</v>
      </c>
      <c r="K241" s="35">
        <f t="shared" si="55"/>
        <v>8.97</v>
      </c>
      <c r="L241" s="35">
        <f t="shared" si="55"/>
        <v>312.1</v>
      </c>
      <c r="M241" s="35">
        <f t="shared" si="55"/>
        <v>225</v>
      </c>
      <c r="N241" s="35">
        <f t="shared" si="55"/>
        <v>37.15</v>
      </c>
      <c r="O241" s="74">
        <f t="shared" si="55"/>
        <v>0.48</v>
      </c>
      <c r="P241" s="84"/>
    </row>
    <row r="242" s="1" customFormat="1" ht="16.5" spans="1:16">
      <c r="A242" s="218" t="s">
        <v>201</v>
      </c>
      <c r="B242" s="338"/>
      <c r="C242" s="339"/>
      <c r="D242" s="50">
        <f t="shared" ref="D242:O242" si="56">D229+D237+D241</f>
        <v>57.125</v>
      </c>
      <c r="E242" s="50">
        <f t="shared" si="56"/>
        <v>62.71</v>
      </c>
      <c r="F242" s="50">
        <f t="shared" si="56"/>
        <v>259.11</v>
      </c>
      <c r="G242" s="50">
        <f t="shared" si="56"/>
        <v>1831.28</v>
      </c>
      <c r="H242" s="50">
        <f t="shared" si="56"/>
        <v>0.6945</v>
      </c>
      <c r="I242" s="50">
        <f t="shared" si="56"/>
        <v>53.542</v>
      </c>
      <c r="J242" s="50">
        <f t="shared" si="56"/>
        <v>526.914251</v>
      </c>
      <c r="K242" s="50">
        <f t="shared" si="56"/>
        <v>15.739</v>
      </c>
      <c r="L242" s="50">
        <f t="shared" si="56"/>
        <v>958.65</v>
      </c>
      <c r="M242" s="50">
        <f t="shared" si="56"/>
        <v>1032.039</v>
      </c>
      <c r="N242" s="50">
        <f t="shared" si="56"/>
        <v>177.224</v>
      </c>
      <c r="O242" s="82">
        <f t="shared" si="56"/>
        <v>10.043</v>
      </c>
      <c r="P242" s="293"/>
    </row>
    <row r="243" s="1" customFormat="1" ht="15.75" customHeight="1" spans="1:16">
      <c r="A243" s="51" t="s">
        <v>202</v>
      </c>
      <c r="B243" s="52"/>
      <c r="C243" s="53"/>
      <c r="D243" s="54">
        <f>D229+D237+D241</f>
        <v>57.125</v>
      </c>
      <c r="E243" s="54">
        <f t="shared" ref="E243:O243" si="57">E229+E237+E241</f>
        <v>62.71</v>
      </c>
      <c r="F243" s="54">
        <f t="shared" si="57"/>
        <v>259.11</v>
      </c>
      <c r="G243" s="54">
        <f t="shared" si="57"/>
        <v>1831.28</v>
      </c>
      <c r="H243" s="54">
        <f t="shared" si="57"/>
        <v>0.6945</v>
      </c>
      <c r="I243" s="54">
        <f t="shared" si="57"/>
        <v>53.542</v>
      </c>
      <c r="J243" s="54">
        <f t="shared" si="57"/>
        <v>526.914251</v>
      </c>
      <c r="K243" s="54">
        <f t="shared" si="57"/>
        <v>15.739</v>
      </c>
      <c r="L243" s="54">
        <f t="shared" si="57"/>
        <v>958.65</v>
      </c>
      <c r="M243" s="54">
        <f t="shared" si="57"/>
        <v>1032.039</v>
      </c>
      <c r="N243" s="54">
        <f t="shared" si="57"/>
        <v>177.224</v>
      </c>
      <c r="O243" s="83">
        <f t="shared" si="57"/>
        <v>10.043</v>
      </c>
      <c r="P243" s="293"/>
    </row>
    <row r="244" s="1" customFormat="1" ht="16.5" customHeight="1" spans="1:16">
      <c r="A244" s="5"/>
      <c r="B244" s="6"/>
      <c r="C244" s="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371"/>
    </row>
    <row r="245" s="1" customFormat="1" ht="15.75" customHeight="1" spans="1:16">
      <c r="A245" s="5"/>
      <c r="B245" s="6"/>
      <c r="C245" s="6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84"/>
    </row>
    <row r="246" s="1" customFormat="1" ht="13.5" customHeight="1" spans="1:16">
      <c r="A246" s="8" t="s">
        <v>203</v>
      </c>
      <c r="B246" s="6"/>
      <c r="C246" s="6"/>
      <c r="D246" s="7"/>
      <c r="E246" s="7"/>
      <c r="F246" s="7"/>
      <c r="G246" s="7"/>
      <c r="H246" s="6"/>
      <c r="I246" s="7"/>
      <c r="J246" s="7"/>
      <c r="K246" s="7"/>
      <c r="L246" s="7"/>
      <c r="M246" s="7"/>
      <c r="N246" s="58" t="s">
        <v>1</v>
      </c>
      <c r="O246" s="58"/>
      <c r="P246" s="84"/>
    </row>
    <row r="247" s="1" customFormat="1" ht="16.5" customHeight="1" spans="1:16">
      <c r="A247" s="9" t="s">
        <v>2</v>
      </c>
      <c r="B247" s="10" t="s">
        <v>3</v>
      </c>
      <c r="C247" s="10" t="s">
        <v>4</v>
      </c>
      <c r="D247" s="11" t="s">
        <v>5</v>
      </c>
      <c r="E247" s="11"/>
      <c r="F247" s="11"/>
      <c r="G247" s="12" t="s">
        <v>6</v>
      </c>
      <c r="H247" s="11" t="s">
        <v>7</v>
      </c>
      <c r="I247" s="11"/>
      <c r="J247" s="11"/>
      <c r="K247" s="59"/>
      <c r="L247" s="11" t="s">
        <v>8</v>
      </c>
      <c r="M247" s="11"/>
      <c r="N247" s="11"/>
      <c r="O247" s="60"/>
      <c r="P247" s="84"/>
    </row>
    <row r="248" s="1" customFormat="1" ht="16.5" customHeight="1" spans="1:16">
      <c r="A248" s="13"/>
      <c r="B248" s="14"/>
      <c r="C248" s="14"/>
      <c r="D248" s="15" t="s">
        <v>9</v>
      </c>
      <c r="E248" s="15" t="s">
        <v>10</v>
      </c>
      <c r="F248" s="15" t="s">
        <v>11</v>
      </c>
      <c r="G248" s="16"/>
      <c r="H248" s="15" t="s">
        <v>12</v>
      </c>
      <c r="I248" s="15" t="s">
        <v>13</v>
      </c>
      <c r="J248" s="15" t="s">
        <v>14</v>
      </c>
      <c r="K248" s="62" t="s">
        <v>15</v>
      </c>
      <c r="L248" s="15" t="s">
        <v>16</v>
      </c>
      <c r="M248" s="15" t="s">
        <v>17</v>
      </c>
      <c r="N248" s="15" t="s">
        <v>18</v>
      </c>
      <c r="O248" s="63" t="s">
        <v>19</v>
      </c>
      <c r="P248" s="84"/>
    </row>
    <row r="249" s="1" customFormat="1" ht="16.5" customHeight="1" spans="1:16">
      <c r="A249" s="17" t="s">
        <v>20</v>
      </c>
      <c r="B249" s="18"/>
      <c r="C249" s="19"/>
      <c r="D249" s="20"/>
      <c r="E249" s="20"/>
      <c r="F249" s="20"/>
      <c r="G249" s="20"/>
      <c r="H249" s="20"/>
      <c r="I249" s="20"/>
      <c r="J249" s="20"/>
      <c r="K249" s="65"/>
      <c r="L249" s="20"/>
      <c r="M249" s="20"/>
      <c r="N249" s="20"/>
      <c r="O249" s="66"/>
      <c r="P249" s="84"/>
    </row>
    <row r="250" s="2" customFormat="1" ht="18.75" spans="1:16">
      <c r="A250" s="21" t="s">
        <v>21</v>
      </c>
      <c r="B250" s="22" t="s">
        <v>22</v>
      </c>
      <c r="C250" s="23">
        <v>200</v>
      </c>
      <c r="D250" s="24">
        <v>15.51</v>
      </c>
      <c r="E250" s="24">
        <v>20.22</v>
      </c>
      <c r="F250" s="24">
        <v>52.55</v>
      </c>
      <c r="G250" s="24">
        <v>454.22</v>
      </c>
      <c r="H250" s="24">
        <v>0.12</v>
      </c>
      <c r="I250" s="24">
        <v>0.61</v>
      </c>
      <c r="J250" s="24">
        <v>0.4</v>
      </c>
      <c r="K250" s="24">
        <v>0.92</v>
      </c>
      <c r="L250" s="24">
        <v>163.08</v>
      </c>
      <c r="M250" s="24">
        <v>307.68</v>
      </c>
      <c r="N250" s="24">
        <v>24.61</v>
      </c>
      <c r="O250" s="68">
        <v>3.08</v>
      </c>
      <c r="P250" s="250"/>
    </row>
    <row r="251" s="2" customFormat="1" customHeight="1" spans="1:16">
      <c r="A251" s="21" t="s">
        <v>23</v>
      </c>
      <c r="B251" s="22" t="s">
        <v>24</v>
      </c>
      <c r="C251" s="23">
        <v>60</v>
      </c>
      <c r="D251" s="24">
        <v>1.86</v>
      </c>
      <c r="E251" s="24">
        <v>0.12</v>
      </c>
      <c r="F251" s="24">
        <v>3.9</v>
      </c>
      <c r="G251" s="24">
        <f>(D251*4)+(E251*9)+(F251*4)</f>
        <v>24.12</v>
      </c>
      <c r="H251" s="24">
        <v>0.06</v>
      </c>
      <c r="I251" s="24">
        <v>6</v>
      </c>
      <c r="J251" s="24">
        <v>0.18</v>
      </c>
      <c r="K251" s="70">
        <v>0</v>
      </c>
      <c r="L251" s="24">
        <v>12</v>
      </c>
      <c r="M251" s="24">
        <v>37.2</v>
      </c>
      <c r="N251" s="24">
        <v>12.6</v>
      </c>
      <c r="O251" s="71">
        <v>0.42</v>
      </c>
      <c r="P251" s="250"/>
    </row>
    <row r="252" s="2" customFormat="1" ht="18.75" spans="1:16">
      <c r="A252" s="357" t="s">
        <v>25</v>
      </c>
      <c r="B252" s="26" t="s">
        <v>26</v>
      </c>
      <c r="C252" s="27">
        <v>40</v>
      </c>
      <c r="D252" s="28">
        <v>3.04</v>
      </c>
      <c r="E252" s="28">
        <v>0.32</v>
      </c>
      <c r="F252" s="28">
        <v>19.68</v>
      </c>
      <c r="G252" s="28">
        <v>94</v>
      </c>
      <c r="H252" s="28">
        <v>0.044</v>
      </c>
      <c r="I252" s="28">
        <v>0</v>
      </c>
      <c r="J252" s="28">
        <v>0</v>
      </c>
      <c r="K252" s="28">
        <v>0.44</v>
      </c>
      <c r="L252" s="28">
        <v>8</v>
      </c>
      <c r="M252" s="28">
        <v>26</v>
      </c>
      <c r="N252" s="28">
        <v>5.6</v>
      </c>
      <c r="O252" s="294">
        <v>0.44</v>
      </c>
      <c r="P252" s="250"/>
    </row>
    <row r="253" s="2" customFormat="1" ht="18.75" spans="1:16">
      <c r="A253" s="29" t="s">
        <v>27</v>
      </c>
      <c r="B253" s="30" t="s">
        <v>28</v>
      </c>
      <c r="C253" s="23">
        <v>200</v>
      </c>
      <c r="D253" s="31">
        <v>0.1</v>
      </c>
      <c r="E253" s="31">
        <v>0</v>
      </c>
      <c r="F253" s="31">
        <v>15</v>
      </c>
      <c r="G253" s="24">
        <f>(D253*4)+(E253*9)+(F253*4)</f>
        <v>60.4</v>
      </c>
      <c r="H253" s="31">
        <v>0</v>
      </c>
      <c r="I253" s="31">
        <v>0</v>
      </c>
      <c r="J253" s="31">
        <v>0</v>
      </c>
      <c r="K253" s="72">
        <v>0</v>
      </c>
      <c r="L253" s="24">
        <v>11</v>
      </c>
      <c r="M253" s="24">
        <v>3</v>
      </c>
      <c r="N253" s="24">
        <v>1</v>
      </c>
      <c r="O253" s="71">
        <v>0.3</v>
      </c>
      <c r="P253" s="250"/>
    </row>
    <row r="254" s="1" customFormat="1" ht="16.5" customHeight="1" spans="1:17">
      <c r="A254" s="32" t="s">
        <v>29</v>
      </c>
      <c r="B254" s="33"/>
      <c r="C254" s="34">
        <f t="shared" ref="C254:O254" si="58">SUM(C250:C253)</f>
        <v>500</v>
      </c>
      <c r="D254" s="35">
        <f t="shared" si="58"/>
        <v>20.51</v>
      </c>
      <c r="E254" s="35">
        <f t="shared" si="58"/>
        <v>20.66</v>
      </c>
      <c r="F254" s="35">
        <f t="shared" si="58"/>
        <v>91.13</v>
      </c>
      <c r="G254" s="35">
        <f t="shared" si="58"/>
        <v>632.74</v>
      </c>
      <c r="H254" s="35">
        <f t="shared" si="58"/>
        <v>0.224</v>
      </c>
      <c r="I254" s="35">
        <f t="shared" si="58"/>
        <v>6.61</v>
      </c>
      <c r="J254" s="35">
        <f t="shared" si="58"/>
        <v>0.58</v>
      </c>
      <c r="K254" s="73">
        <f t="shared" si="58"/>
        <v>1.36</v>
      </c>
      <c r="L254" s="35">
        <f t="shared" si="58"/>
        <v>194.08</v>
      </c>
      <c r="M254" s="35">
        <f t="shared" si="58"/>
        <v>373.88</v>
      </c>
      <c r="N254" s="35">
        <f t="shared" si="58"/>
        <v>43.81</v>
      </c>
      <c r="O254" s="74">
        <f t="shared" si="58"/>
        <v>4.24</v>
      </c>
      <c r="P254" s="84"/>
      <c r="Q254" s="2"/>
    </row>
    <row r="255" s="1" customFormat="1" ht="16.5" customHeight="1" spans="1:16">
      <c r="A255" s="17" t="s">
        <v>30</v>
      </c>
      <c r="B255" s="18"/>
      <c r="C255" s="18"/>
      <c r="D255" s="36"/>
      <c r="E255" s="36"/>
      <c r="F255" s="36"/>
      <c r="G255" s="36"/>
      <c r="H255" s="36"/>
      <c r="I255" s="36"/>
      <c r="J255" s="36"/>
      <c r="K255" s="75"/>
      <c r="L255" s="36"/>
      <c r="M255" s="36"/>
      <c r="N255" s="36"/>
      <c r="O255" s="76"/>
      <c r="P255" s="84"/>
    </row>
    <row r="256" s="3" customFormat="1" ht="19.5" customHeight="1" spans="1:17">
      <c r="A256" s="21" t="s">
        <v>31</v>
      </c>
      <c r="B256" s="22" t="s">
        <v>32</v>
      </c>
      <c r="C256" s="23">
        <v>60</v>
      </c>
      <c r="D256" s="24">
        <v>0.96</v>
      </c>
      <c r="E256" s="24">
        <v>5.86</v>
      </c>
      <c r="F256" s="24">
        <v>6.33</v>
      </c>
      <c r="G256" s="24">
        <f>(D256*4)+(E256*9)+(F256*4)</f>
        <v>81.9</v>
      </c>
      <c r="H256" s="24">
        <v>0.01</v>
      </c>
      <c r="I256" s="24">
        <v>16.68</v>
      </c>
      <c r="J256" s="24">
        <v>0</v>
      </c>
      <c r="K256" s="70">
        <v>2.97</v>
      </c>
      <c r="L256" s="24">
        <v>29.04</v>
      </c>
      <c r="M256" s="24">
        <v>21.12</v>
      </c>
      <c r="N256" s="24">
        <v>21.7</v>
      </c>
      <c r="O256" s="71">
        <v>0.39</v>
      </c>
      <c r="P256" s="246"/>
      <c r="Q256" s="1"/>
    </row>
    <row r="257" s="4" customFormat="1" ht="18.75" spans="1:17">
      <c r="A257" s="37" t="s">
        <v>33</v>
      </c>
      <c r="B257" s="38" t="s">
        <v>34</v>
      </c>
      <c r="C257" s="39">
        <v>200</v>
      </c>
      <c r="D257" s="40">
        <v>6.09</v>
      </c>
      <c r="E257" s="40">
        <v>6.96</v>
      </c>
      <c r="F257" s="40">
        <v>26.21</v>
      </c>
      <c r="G257" s="40">
        <v>229.15</v>
      </c>
      <c r="H257" s="40">
        <v>0.14</v>
      </c>
      <c r="I257" s="40">
        <v>0.2</v>
      </c>
      <c r="J257" s="40">
        <v>110</v>
      </c>
      <c r="K257" s="40">
        <v>1.16</v>
      </c>
      <c r="L257" s="40">
        <v>96</v>
      </c>
      <c r="M257" s="40">
        <v>65.6</v>
      </c>
      <c r="N257" s="40">
        <v>8</v>
      </c>
      <c r="O257" s="78">
        <v>0.28</v>
      </c>
      <c r="P257" s="318"/>
      <c r="Q257" s="3"/>
    </row>
    <row r="258" s="2" customFormat="1" ht="18.75" spans="1:18">
      <c r="A258" s="41" t="s">
        <v>35</v>
      </c>
      <c r="B258" s="42" t="s">
        <v>36</v>
      </c>
      <c r="C258" s="43">
        <v>200</v>
      </c>
      <c r="D258" s="44">
        <v>16.67</v>
      </c>
      <c r="E258" s="44">
        <v>14.74</v>
      </c>
      <c r="F258" s="44">
        <v>42.02</v>
      </c>
      <c r="G258" s="24">
        <f>(D258*4)+(E258*9)+(F258*4)</f>
        <v>367.42</v>
      </c>
      <c r="H258" s="44">
        <v>0.06</v>
      </c>
      <c r="I258" s="44">
        <v>18.48</v>
      </c>
      <c r="J258" s="44">
        <v>0</v>
      </c>
      <c r="K258" s="44">
        <v>2.38</v>
      </c>
      <c r="L258" s="44">
        <v>34</v>
      </c>
      <c r="M258" s="44">
        <v>47.5</v>
      </c>
      <c r="N258" s="44">
        <v>22.25</v>
      </c>
      <c r="O258" s="80">
        <v>0.8</v>
      </c>
      <c r="P258" s="250"/>
      <c r="Q258" s="4"/>
      <c r="R258" s="4"/>
    </row>
    <row r="259" s="2" customFormat="1" ht="18.75" spans="1:16">
      <c r="A259" s="21" t="s">
        <v>25</v>
      </c>
      <c r="B259" s="22" t="s">
        <v>26</v>
      </c>
      <c r="C259" s="23">
        <v>45</v>
      </c>
      <c r="D259" s="24">
        <v>3.42</v>
      </c>
      <c r="E259" s="24">
        <v>0.36</v>
      </c>
      <c r="F259" s="24">
        <v>22.14</v>
      </c>
      <c r="G259" s="24">
        <f>(D259*4)+(E259*9)+(F259*4)</f>
        <v>105.48</v>
      </c>
      <c r="H259" s="24">
        <v>0.0495</v>
      </c>
      <c r="I259" s="24">
        <v>0</v>
      </c>
      <c r="J259" s="24">
        <v>0</v>
      </c>
      <c r="K259" s="24">
        <v>0.495</v>
      </c>
      <c r="L259" s="24">
        <v>9</v>
      </c>
      <c r="M259" s="24">
        <v>29.25</v>
      </c>
      <c r="N259" s="24">
        <v>6.3</v>
      </c>
      <c r="O259" s="71">
        <v>0.495</v>
      </c>
      <c r="P259" s="250"/>
    </row>
    <row r="260" s="2" customFormat="1" ht="18.75" spans="1:16">
      <c r="A260" s="21" t="s">
        <v>37</v>
      </c>
      <c r="B260" s="45" t="s">
        <v>38</v>
      </c>
      <c r="C260" s="23">
        <v>200</v>
      </c>
      <c r="D260" s="24">
        <v>0.3</v>
      </c>
      <c r="E260" s="24">
        <v>0</v>
      </c>
      <c r="F260" s="24">
        <v>20.1</v>
      </c>
      <c r="G260" s="24">
        <f>(D260*4)+(E260*9)+(F260*4)</f>
        <v>81.6</v>
      </c>
      <c r="H260" s="24">
        <v>0</v>
      </c>
      <c r="I260" s="24">
        <v>0.8</v>
      </c>
      <c r="J260" s="24">
        <v>0</v>
      </c>
      <c r="K260" s="24">
        <v>0</v>
      </c>
      <c r="L260" s="24">
        <v>10</v>
      </c>
      <c r="M260" s="24">
        <v>6</v>
      </c>
      <c r="N260" s="24">
        <v>3</v>
      </c>
      <c r="O260" s="71">
        <v>0.6</v>
      </c>
      <c r="P260" s="250"/>
    </row>
    <row r="261" s="1" customFormat="1" ht="16.5" customHeight="1" spans="1:16">
      <c r="A261" s="32" t="s">
        <v>39</v>
      </c>
      <c r="B261" s="33"/>
      <c r="C261" s="34">
        <f t="shared" ref="C261:O261" si="59">SUM(C256:C260)</f>
        <v>705</v>
      </c>
      <c r="D261" s="35">
        <f t="shared" si="59"/>
        <v>27.44</v>
      </c>
      <c r="E261" s="35">
        <f t="shared" si="59"/>
        <v>27.92</v>
      </c>
      <c r="F261" s="35">
        <f t="shared" si="59"/>
        <v>116.8</v>
      </c>
      <c r="G261" s="35">
        <f t="shared" si="59"/>
        <v>865.55</v>
      </c>
      <c r="H261" s="35">
        <f t="shared" si="59"/>
        <v>0.2595</v>
      </c>
      <c r="I261" s="35">
        <f t="shared" si="59"/>
        <v>36.16</v>
      </c>
      <c r="J261" s="35">
        <f t="shared" si="59"/>
        <v>110</v>
      </c>
      <c r="K261" s="35">
        <f t="shared" si="59"/>
        <v>7.005</v>
      </c>
      <c r="L261" s="35">
        <f t="shared" si="59"/>
        <v>178.04</v>
      </c>
      <c r="M261" s="35">
        <f t="shared" si="59"/>
        <v>169.47</v>
      </c>
      <c r="N261" s="35">
        <f t="shared" si="59"/>
        <v>61.25</v>
      </c>
      <c r="O261" s="74">
        <f t="shared" si="59"/>
        <v>2.565</v>
      </c>
      <c r="P261" s="84"/>
    </row>
    <row r="262" s="1" customFormat="1" ht="16.5" customHeight="1" spans="1:16">
      <c r="A262" s="17" t="s">
        <v>40</v>
      </c>
      <c r="B262" s="18"/>
      <c r="C262" s="18"/>
      <c r="D262" s="36"/>
      <c r="E262" s="36"/>
      <c r="F262" s="36"/>
      <c r="G262" s="36"/>
      <c r="H262" s="36"/>
      <c r="I262" s="36"/>
      <c r="J262" s="36"/>
      <c r="K262" s="75"/>
      <c r="L262" s="36"/>
      <c r="M262" s="36"/>
      <c r="N262" s="36"/>
      <c r="O262" s="76"/>
      <c r="P262" s="84"/>
    </row>
    <row r="263" s="1" customFormat="1" ht="18.75" spans="1:16">
      <c r="A263" s="21" t="s">
        <v>41</v>
      </c>
      <c r="B263" s="22" t="s">
        <v>42</v>
      </c>
      <c r="C263" s="23">
        <v>240</v>
      </c>
      <c r="D263" s="31">
        <v>6.96</v>
      </c>
      <c r="E263" s="31">
        <v>6</v>
      </c>
      <c r="F263" s="31">
        <v>9.6</v>
      </c>
      <c r="G263" s="31">
        <v>120</v>
      </c>
      <c r="H263" s="31">
        <v>0.096</v>
      </c>
      <c r="I263" s="31">
        <v>1.68</v>
      </c>
      <c r="J263" s="31">
        <v>0.048</v>
      </c>
      <c r="K263" s="72">
        <v>0</v>
      </c>
      <c r="L263" s="24">
        <v>288</v>
      </c>
      <c r="M263" s="24">
        <v>216</v>
      </c>
      <c r="N263" s="24">
        <v>33.6</v>
      </c>
      <c r="O263" s="71">
        <v>0.24</v>
      </c>
      <c r="P263" s="84"/>
    </row>
    <row r="264" s="1" customFormat="1" ht="18.75" customHeight="1" spans="1:16">
      <c r="A264" s="21" t="s">
        <v>43</v>
      </c>
      <c r="B264" s="46" t="s">
        <v>44</v>
      </c>
      <c r="C264" s="47">
        <v>60</v>
      </c>
      <c r="D264" s="23">
        <v>5.48</v>
      </c>
      <c r="E264" s="23">
        <v>6.53</v>
      </c>
      <c r="F264" s="23">
        <v>26.75</v>
      </c>
      <c r="G264" s="23">
        <v>181.44</v>
      </c>
      <c r="H264" s="23">
        <v>0.05</v>
      </c>
      <c r="I264" s="23">
        <v>0.12</v>
      </c>
      <c r="J264" s="23">
        <v>0.08</v>
      </c>
      <c r="K264" s="47">
        <v>0.48</v>
      </c>
      <c r="L264" s="23">
        <v>39.6</v>
      </c>
      <c r="M264" s="23">
        <v>74.4</v>
      </c>
      <c r="N264" s="23">
        <v>8.4</v>
      </c>
      <c r="O264" s="81">
        <v>0.48</v>
      </c>
      <c r="P264" s="84"/>
    </row>
    <row r="265" s="1" customFormat="1" ht="16.5" customHeight="1" spans="1:16">
      <c r="A265" s="32" t="s">
        <v>45</v>
      </c>
      <c r="B265" s="33"/>
      <c r="C265" s="34">
        <f t="shared" ref="C265:O265" si="60">SUM(C263:C264)</f>
        <v>300</v>
      </c>
      <c r="D265" s="35">
        <f t="shared" si="60"/>
        <v>12.44</v>
      </c>
      <c r="E265" s="35">
        <f t="shared" si="60"/>
        <v>12.53</v>
      </c>
      <c r="F265" s="35">
        <f t="shared" si="60"/>
        <v>36.35</v>
      </c>
      <c r="G265" s="35">
        <f t="shared" si="60"/>
        <v>301.44</v>
      </c>
      <c r="H265" s="35">
        <f t="shared" si="60"/>
        <v>0.146</v>
      </c>
      <c r="I265" s="35">
        <f t="shared" si="60"/>
        <v>1.8</v>
      </c>
      <c r="J265" s="35">
        <f t="shared" si="60"/>
        <v>0.128</v>
      </c>
      <c r="K265" s="35">
        <f t="shared" si="60"/>
        <v>0.48</v>
      </c>
      <c r="L265" s="35">
        <f t="shared" si="60"/>
        <v>327.6</v>
      </c>
      <c r="M265" s="35">
        <f t="shared" si="60"/>
        <v>290.4</v>
      </c>
      <c r="N265" s="35">
        <f t="shared" si="60"/>
        <v>42</v>
      </c>
      <c r="O265" s="74">
        <f t="shared" si="60"/>
        <v>0.72</v>
      </c>
      <c r="P265" s="84"/>
    </row>
    <row r="266" s="1" customFormat="1" ht="17.25" customHeight="1" spans="1:16">
      <c r="A266" s="424" t="s">
        <v>204</v>
      </c>
      <c r="B266" s="425"/>
      <c r="C266" s="425"/>
      <c r="D266" s="15">
        <f t="shared" ref="D266:O266" si="61">D254+D261+D265</f>
        <v>60.39</v>
      </c>
      <c r="E266" s="15">
        <f t="shared" si="61"/>
        <v>61.11</v>
      </c>
      <c r="F266" s="15">
        <f t="shared" si="61"/>
        <v>244.28</v>
      </c>
      <c r="G266" s="15">
        <f t="shared" si="61"/>
        <v>1799.73</v>
      </c>
      <c r="H266" s="15">
        <f t="shared" si="61"/>
        <v>0.6295</v>
      </c>
      <c r="I266" s="15">
        <f t="shared" si="61"/>
        <v>44.57</v>
      </c>
      <c r="J266" s="15">
        <f t="shared" si="61"/>
        <v>110.708</v>
      </c>
      <c r="K266" s="15">
        <f t="shared" si="61"/>
        <v>8.845</v>
      </c>
      <c r="L266" s="15">
        <f t="shared" si="61"/>
        <v>699.72</v>
      </c>
      <c r="M266" s="15">
        <f t="shared" si="61"/>
        <v>833.75</v>
      </c>
      <c r="N266" s="15">
        <f t="shared" si="61"/>
        <v>147.06</v>
      </c>
      <c r="O266" s="63">
        <f t="shared" si="61"/>
        <v>7.525</v>
      </c>
      <c r="P266" s="84"/>
    </row>
    <row r="267" s="1" customFormat="1" ht="17.25" customHeight="1" spans="1:16">
      <c r="A267" s="51" t="s">
        <v>205</v>
      </c>
      <c r="B267" s="52"/>
      <c r="C267" s="53"/>
      <c r="D267" s="54">
        <f t="shared" ref="D267:O267" si="62">D254+D261+D265</f>
        <v>60.39</v>
      </c>
      <c r="E267" s="54">
        <f t="shared" si="62"/>
        <v>61.11</v>
      </c>
      <c r="F267" s="54">
        <f t="shared" si="62"/>
        <v>244.28</v>
      </c>
      <c r="G267" s="54">
        <f t="shared" si="62"/>
        <v>1799.73</v>
      </c>
      <c r="H267" s="54">
        <f t="shared" si="62"/>
        <v>0.6295</v>
      </c>
      <c r="I267" s="54">
        <f t="shared" si="62"/>
        <v>44.57</v>
      </c>
      <c r="J267" s="54">
        <f t="shared" si="62"/>
        <v>110.708</v>
      </c>
      <c r="K267" s="54">
        <f t="shared" si="62"/>
        <v>8.845</v>
      </c>
      <c r="L267" s="54">
        <f t="shared" si="62"/>
        <v>699.72</v>
      </c>
      <c r="M267" s="54">
        <f t="shared" si="62"/>
        <v>833.75</v>
      </c>
      <c r="N267" s="54">
        <f t="shared" si="62"/>
        <v>147.06</v>
      </c>
      <c r="O267" s="320">
        <f t="shared" si="62"/>
        <v>7.525</v>
      </c>
      <c r="P267" s="84"/>
    </row>
    <row r="268" s="1" customFormat="1" ht="17.25" customHeight="1" spans="1:16">
      <c r="A268" s="55"/>
      <c r="B268" s="55"/>
      <c r="C268" s="56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84"/>
    </row>
    <row r="269" customHeight="1" spans="1:15">
      <c r="A269" s="426"/>
      <c r="B269" s="383"/>
      <c r="C269" s="383"/>
      <c r="D269" s="384"/>
      <c r="E269" s="384"/>
      <c r="F269" s="384"/>
      <c r="G269" s="384"/>
      <c r="H269" s="384"/>
      <c r="I269" s="384"/>
      <c r="J269" s="384"/>
      <c r="K269" s="384"/>
      <c r="L269" s="384"/>
      <c r="M269" s="384"/>
      <c r="N269" s="429"/>
      <c r="O269" s="429"/>
    </row>
    <row r="270" s="1" customFormat="1" ht="13.5" customHeight="1" spans="1:16">
      <c r="A270" s="6"/>
      <c r="B270" s="6"/>
      <c r="C270" s="6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370"/>
      <c r="P270" s="84"/>
    </row>
    <row r="271" s="1" customFormat="1" ht="16.5" customHeight="1" spans="1:16">
      <c r="A271" s="8" t="s">
        <v>206</v>
      </c>
      <c r="B271" s="6"/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58" t="s">
        <v>1</v>
      </c>
      <c r="O271" s="58"/>
      <c r="P271" s="84"/>
    </row>
    <row r="272" s="1" customFormat="1" ht="16.5" customHeight="1" spans="1:16">
      <c r="A272" s="9" t="s">
        <v>2</v>
      </c>
      <c r="B272" s="10" t="s">
        <v>3</v>
      </c>
      <c r="C272" s="10" t="s">
        <v>4</v>
      </c>
      <c r="D272" s="11" t="s">
        <v>5</v>
      </c>
      <c r="E272" s="11"/>
      <c r="F272" s="11"/>
      <c r="G272" s="12" t="s">
        <v>6</v>
      </c>
      <c r="H272" s="11" t="s">
        <v>7</v>
      </c>
      <c r="I272" s="11"/>
      <c r="J272" s="11"/>
      <c r="K272" s="11"/>
      <c r="L272" s="11" t="s">
        <v>8</v>
      </c>
      <c r="M272" s="11"/>
      <c r="N272" s="11"/>
      <c r="O272" s="60"/>
      <c r="P272" s="84"/>
    </row>
    <row r="273" s="1" customFormat="1" ht="16.5" customHeight="1" spans="1:16">
      <c r="A273" s="13"/>
      <c r="B273" s="14"/>
      <c r="C273" s="14"/>
      <c r="D273" s="15" t="s">
        <v>9</v>
      </c>
      <c r="E273" s="15" t="s">
        <v>10</v>
      </c>
      <c r="F273" s="15" t="s">
        <v>11</v>
      </c>
      <c r="G273" s="16"/>
      <c r="H273" s="15" t="s">
        <v>12</v>
      </c>
      <c r="I273" s="15" t="s">
        <v>13</v>
      </c>
      <c r="J273" s="15" t="s">
        <v>14</v>
      </c>
      <c r="K273" s="15" t="s">
        <v>15</v>
      </c>
      <c r="L273" s="15" t="s">
        <v>16</v>
      </c>
      <c r="M273" s="15" t="s">
        <v>17</v>
      </c>
      <c r="N273" s="15" t="s">
        <v>18</v>
      </c>
      <c r="O273" s="63" t="s">
        <v>19</v>
      </c>
      <c r="P273" s="84"/>
    </row>
    <row r="274" s="1" customFormat="1" ht="17.25" customHeight="1" spans="1:16">
      <c r="A274" s="17" t="s">
        <v>20</v>
      </c>
      <c r="B274" s="18"/>
      <c r="C274" s="19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66"/>
      <c r="P274" s="84"/>
    </row>
    <row r="275" s="1" customFormat="1" ht="17.25" customHeight="1" spans="1:17">
      <c r="A275" s="21" t="s">
        <v>49</v>
      </c>
      <c r="B275" s="358" t="s">
        <v>50</v>
      </c>
      <c r="C275" s="23">
        <v>200</v>
      </c>
      <c r="D275" s="24">
        <v>14.12</v>
      </c>
      <c r="E275" s="24">
        <v>5.04</v>
      </c>
      <c r="F275" s="24">
        <v>42.52</v>
      </c>
      <c r="G275" s="24">
        <f>(D275*4)+(E275*9)+(F275*4)</f>
        <v>271.92</v>
      </c>
      <c r="H275" s="24">
        <v>0.2</v>
      </c>
      <c r="I275" s="24">
        <v>0</v>
      </c>
      <c r="J275" s="24">
        <v>191.74</v>
      </c>
      <c r="K275" s="70">
        <v>12</v>
      </c>
      <c r="L275" s="24">
        <v>95</v>
      </c>
      <c r="M275" s="24">
        <v>95</v>
      </c>
      <c r="N275" s="24">
        <v>21</v>
      </c>
      <c r="O275" s="71">
        <v>3.6</v>
      </c>
      <c r="P275" s="84"/>
      <c r="Q275" s="378"/>
    </row>
    <row r="276" s="2" customFormat="1" ht="18.75" spans="1:16">
      <c r="A276" s="21" t="s">
        <v>51</v>
      </c>
      <c r="B276" s="22" t="s">
        <v>52</v>
      </c>
      <c r="C276" s="23">
        <v>60</v>
      </c>
      <c r="D276" s="24">
        <v>2.74</v>
      </c>
      <c r="E276" s="24">
        <v>13.84</v>
      </c>
      <c r="F276" s="24">
        <v>18</v>
      </c>
      <c r="G276" s="24">
        <f>(D276*4)+(E276*9)+(F276*4)</f>
        <v>207.52</v>
      </c>
      <c r="H276" s="24">
        <v>0.05</v>
      </c>
      <c r="I276" s="24">
        <v>0</v>
      </c>
      <c r="J276" s="24">
        <v>60</v>
      </c>
      <c r="K276" s="24">
        <v>0.3</v>
      </c>
      <c r="L276" s="24">
        <v>49.2</v>
      </c>
      <c r="M276" s="24">
        <v>13</v>
      </c>
      <c r="N276" s="24">
        <v>6.05</v>
      </c>
      <c r="O276" s="71">
        <v>1.28</v>
      </c>
      <c r="P276" s="250"/>
    </row>
    <row r="277" s="2" customFormat="1" ht="18.75" spans="1:16">
      <c r="A277" s="21" t="s">
        <v>53</v>
      </c>
      <c r="B277" s="22" t="s">
        <v>54</v>
      </c>
      <c r="C277" s="23">
        <v>100</v>
      </c>
      <c r="D277" s="31">
        <v>0.9</v>
      </c>
      <c r="E277" s="31">
        <v>0.2</v>
      </c>
      <c r="F277" s="31">
        <v>8.1</v>
      </c>
      <c r="G277" s="31">
        <v>43</v>
      </c>
      <c r="H277" s="31">
        <v>0.04</v>
      </c>
      <c r="I277" s="31">
        <v>60</v>
      </c>
      <c r="J277" s="31">
        <v>0</v>
      </c>
      <c r="K277" s="31">
        <v>0.2</v>
      </c>
      <c r="L277" s="24">
        <v>34</v>
      </c>
      <c r="M277" s="24">
        <v>23</v>
      </c>
      <c r="N277" s="24">
        <v>13</v>
      </c>
      <c r="O277" s="71">
        <v>0.3</v>
      </c>
      <c r="P277" s="250"/>
    </row>
    <row r="278" s="183" customFormat="1" ht="18.75" spans="1:16">
      <c r="A278" s="21" t="s">
        <v>55</v>
      </c>
      <c r="B278" s="22" t="s">
        <v>56</v>
      </c>
      <c r="C278" s="23">
        <v>200</v>
      </c>
      <c r="D278" s="24">
        <v>2.2</v>
      </c>
      <c r="E278" s="24">
        <v>2.2</v>
      </c>
      <c r="F278" s="24">
        <v>22.4</v>
      </c>
      <c r="G278" s="24">
        <f>(D278*4)+(E278*9)+(F278*4)</f>
        <v>118.2</v>
      </c>
      <c r="H278" s="24">
        <v>0.02</v>
      </c>
      <c r="I278" s="24">
        <v>0.2</v>
      </c>
      <c r="J278" s="24">
        <v>0.01</v>
      </c>
      <c r="K278" s="24">
        <v>0</v>
      </c>
      <c r="L278" s="24">
        <v>62</v>
      </c>
      <c r="M278" s="24">
        <v>71</v>
      </c>
      <c r="N278" s="24">
        <v>23</v>
      </c>
      <c r="O278" s="71">
        <v>1</v>
      </c>
      <c r="P278" s="293"/>
    </row>
    <row r="279" s="1" customFormat="1" ht="16.5" customHeight="1" spans="1:16">
      <c r="A279" s="32" t="s">
        <v>29</v>
      </c>
      <c r="B279" s="33"/>
      <c r="C279" s="34">
        <f t="shared" ref="C279:O279" si="63">SUM(C275:C278)</f>
        <v>560</v>
      </c>
      <c r="D279" s="34">
        <f t="shared" si="63"/>
        <v>19.96</v>
      </c>
      <c r="E279" s="34">
        <f t="shared" si="63"/>
        <v>21.28</v>
      </c>
      <c r="F279" s="34">
        <f t="shared" si="63"/>
        <v>91.02</v>
      </c>
      <c r="G279" s="35">
        <f t="shared" si="63"/>
        <v>640.64</v>
      </c>
      <c r="H279" s="35">
        <f t="shared" si="63"/>
        <v>0.31</v>
      </c>
      <c r="I279" s="35">
        <f t="shared" si="63"/>
        <v>60.2</v>
      </c>
      <c r="J279" s="35">
        <f t="shared" si="63"/>
        <v>251.75</v>
      </c>
      <c r="K279" s="35">
        <f t="shared" si="63"/>
        <v>12.5</v>
      </c>
      <c r="L279" s="35">
        <f t="shared" si="63"/>
        <v>240.2</v>
      </c>
      <c r="M279" s="35">
        <f t="shared" si="63"/>
        <v>202</v>
      </c>
      <c r="N279" s="35">
        <f t="shared" si="63"/>
        <v>63.05</v>
      </c>
      <c r="O279" s="74">
        <f t="shared" si="63"/>
        <v>6.18</v>
      </c>
      <c r="P279" s="84"/>
    </row>
    <row r="280" s="1" customFormat="1" ht="16.5" customHeight="1" spans="1:16">
      <c r="A280" s="17" t="s">
        <v>30</v>
      </c>
      <c r="B280" s="18"/>
      <c r="C280" s="18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76"/>
      <c r="P280" s="84"/>
    </row>
    <row r="281" s="1" customFormat="1" ht="18.75" customHeight="1" spans="1:16">
      <c r="A281" s="21" t="s">
        <v>57</v>
      </c>
      <c r="B281" s="230" t="s">
        <v>58</v>
      </c>
      <c r="C281" s="23">
        <v>60</v>
      </c>
      <c r="D281" s="24">
        <v>1.2</v>
      </c>
      <c r="E281" s="24">
        <v>3.6</v>
      </c>
      <c r="F281" s="24">
        <v>9.12</v>
      </c>
      <c r="G281" s="24">
        <f>(D281*4)+(E281*9)+(F281*4)</f>
        <v>73.68</v>
      </c>
      <c r="H281" s="24">
        <v>0.04</v>
      </c>
      <c r="I281" s="24">
        <v>6.06</v>
      </c>
      <c r="J281" s="24">
        <v>0</v>
      </c>
      <c r="K281" s="70">
        <v>1.68</v>
      </c>
      <c r="L281" s="24">
        <v>9.6</v>
      </c>
      <c r="M281" s="24">
        <v>27.6</v>
      </c>
      <c r="N281" s="24">
        <v>10.8</v>
      </c>
      <c r="O281" s="71">
        <v>0.42</v>
      </c>
      <c r="P281" s="84"/>
    </row>
    <row r="282" s="2" customFormat="1" ht="18.75" spans="1:16">
      <c r="A282" s="21" t="s">
        <v>59</v>
      </c>
      <c r="B282" s="22" t="s">
        <v>60</v>
      </c>
      <c r="C282" s="23">
        <v>200</v>
      </c>
      <c r="D282" s="24">
        <v>2.42</v>
      </c>
      <c r="E282" s="24">
        <v>7.58</v>
      </c>
      <c r="F282" s="24">
        <v>22.27</v>
      </c>
      <c r="G282" s="24">
        <v>175.44</v>
      </c>
      <c r="H282" s="24">
        <v>0.07</v>
      </c>
      <c r="I282" s="24">
        <v>9.17</v>
      </c>
      <c r="J282" s="24">
        <v>92.39</v>
      </c>
      <c r="K282" s="24">
        <v>0.25</v>
      </c>
      <c r="L282" s="24">
        <v>97.64</v>
      </c>
      <c r="M282" s="24">
        <v>92.81</v>
      </c>
      <c r="N282" s="24">
        <v>20</v>
      </c>
      <c r="O282" s="71">
        <v>0.1</v>
      </c>
      <c r="P282" s="250"/>
    </row>
    <row r="283" s="2" customFormat="1" ht="18.75" spans="1:16">
      <c r="A283" s="231" t="s">
        <v>61</v>
      </c>
      <c r="B283" s="232" t="s">
        <v>62</v>
      </c>
      <c r="C283" s="233">
        <v>100</v>
      </c>
      <c r="D283" s="234">
        <v>15.41</v>
      </c>
      <c r="E283" s="234">
        <v>11.8</v>
      </c>
      <c r="F283" s="234">
        <v>20.5</v>
      </c>
      <c r="G283" s="24">
        <f>(D283*4)+(E283*9)+(F283*4)</f>
        <v>249.84</v>
      </c>
      <c r="H283" s="24">
        <v>0.12</v>
      </c>
      <c r="I283" s="24">
        <v>1.3</v>
      </c>
      <c r="J283" s="24">
        <v>153</v>
      </c>
      <c r="K283" s="24">
        <v>0</v>
      </c>
      <c r="L283" s="24">
        <v>187.69</v>
      </c>
      <c r="M283" s="24">
        <v>23.2</v>
      </c>
      <c r="N283" s="24">
        <v>0</v>
      </c>
      <c r="O283" s="71">
        <v>0.05</v>
      </c>
      <c r="P283" s="250"/>
    </row>
    <row r="284" s="2" customFormat="1" ht="18.75" spans="1:16">
      <c r="A284" s="359" t="s">
        <v>63</v>
      </c>
      <c r="B284" s="360" t="s">
        <v>64</v>
      </c>
      <c r="C284" s="23">
        <v>150</v>
      </c>
      <c r="D284" s="24">
        <v>6.68</v>
      </c>
      <c r="E284" s="24">
        <v>4.78</v>
      </c>
      <c r="F284" s="24">
        <v>36.4</v>
      </c>
      <c r="G284" s="24">
        <v>201.35</v>
      </c>
      <c r="H284" s="24">
        <v>0.057</v>
      </c>
      <c r="I284" s="24">
        <v>0</v>
      </c>
      <c r="J284" s="24">
        <v>100</v>
      </c>
      <c r="K284" s="24">
        <v>0.795</v>
      </c>
      <c r="L284" s="24">
        <v>70.28</v>
      </c>
      <c r="M284" s="24">
        <v>177.95</v>
      </c>
      <c r="N284" s="24">
        <v>8.1</v>
      </c>
      <c r="O284" s="71">
        <v>0.08</v>
      </c>
      <c r="P284" s="250"/>
    </row>
    <row r="285" s="2" customFormat="1" ht="18.75" spans="1:16">
      <c r="A285" s="21" t="s">
        <v>65</v>
      </c>
      <c r="B285" s="22" t="s">
        <v>66</v>
      </c>
      <c r="C285" s="23">
        <v>25</v>
      </c>
      <c r="D285" s="24">
        <v>1.65</v>
      </c>
      <c r="E285" s="24">
        <v>0.3</v>
      </c>
      <c r="F285" s="24">
        <v>8.35</v>
      </c>
      <c r="G285" s="24">
        <f>(D285*4)+(E285*9)+(F285*4)</f>
        <v>42.7</v>
      </c>
      <c r="H285" s="24">
        <v>0.05</v>
      </c>
      <c r="I285" s="24">
        <v>0</v>
      </c>
      <c r="J285" s="24">
        <v>0</v>
      </c>
      <c r="K285" s="24">
        <v>0.35</v>
      </c>
      <c r="L285" s="24">
        <v>8.75</v>
      </c>
      <c r="M285" s="24">
        <v>39.5</v>
      </c>
      <c r="N285" s="24">
        <v>11.75</v>
      </c>
      <c r="O285" s="71">
        <v>0.98</v>
      </c>
      <c r="P285" s="250"/>
    </row>
    <row r="286" s="1" customFormat="1" ht="17.25" customHeight="1" spans="1:16">
      <c r="A286" s="21" t="s">
        <v>67</v>
      </c>
      <c r="B286" s="236" t="s">
        <v>68</v>
      </c>
      <c r="C286" s="23">
        <v>200</v>
      </c>
      <c r="D286" s="24">
        <v>0.5</v>
      </c>
      <c r="E286" s="24">
        <v>0</v>
      </c>
      <c r="F286" s="24">
        <v>27</v>
      </c>
      <c r="G286" s="24">
        <f>(D286*4)+(E286*9)+(F286*4)</f>
        <v>110</v>
      </c>
      <c r="H286" s="24">
        <v>0.01</v>
      </c>
      <c r="I286" s="24">
        <v>0.5</v>
      </c>
      <c r="J286" s="24">
        <v>0</v>
      </c>
      <c r="K286" s="70">
        <v>0</v>
      </c>
      <c r="L286" s="24">
        <v>28</v>
      </c>
      <c r="M286" s="24">
        <v>19</v>
      </c>
      <c r="N286" s="24">
        <v>7</v>
      </c>
      <c r="O286" s="71">
        <v>0.14</v>
      </c>
      <c r="P286" s="84"/>
    </row>
    <row r="287" s="180" customFormat="1" ht="16.5" customHeight="1" spans="1:16">
      <c r="A287" s="32" t="s">
        <v>39</v>
      </c>
      <c r="B287" s="33"/>
      <c r="C287" s="34">
        <f t="shared" ref="C287:O287" si="64">SUM(C281:C286)</f>
        <v>735</v>
      </c>
      <c r="D287" s="35">
        <f t="shared" si="64"/>
        <v>27.86</v>
      </c>
      <c r="E287" s="35">
        <f t="shared" si="64"/>
        <v>28.06</v>
      </c>
      <c r="F287" s="35">
        <f t="shared" si="64"/>
        <v>123.64</v>
      </c>
      <c r="G287" s="35">
        <f t="shared" si="64"/>
        <v>853.01</v>
      </c>
      <c r="H287" s="35">
        <f t="shared" si="64"/>
        <v>0.347</v>
      </c>
      <c r="I287" s="35">
        <f t="shared" si="64"/>
        <v>17.03</v>
      </c>
      <c r="J287" s="35">
        <f t="shared" si="64"/>
        <v>345.39</v>
      </c>
      <c r="K287" s="35">
        <f t="shared" si="64"/>
        <v>3.075</v>
      </c>
      <c r="L287" s="35">
        <f t="shared" si="64"/>
        <v>401.96</v>
      </c>
      <c r="M287" s="35">
        <f t="shared" si="64"/>
        <v>380.06</v>
      </c>
      <c r="N287" s="35">
        <f t="shared" si="64"/>
        <v>57.65</v>
      </c>
      <c r="O287" s="74">
        <f t="shared" si="64"/>
        <v>1.77</v>
      </c>
      <c r="P287" s="261"/>
    </row>
    <row r="288" s="1" customFormat="1" ht="16.5" spans="1:16">
      <c r="A288" s="284" t="s">
        <v>40</v>
      </c>
      <c r="B288" s="286"/>
      <c r="C288" s="18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76"/>
      <c r="P288" s="84"/>
    </row>
    <row r="289" s="1" customFormat="1" ht="18.75" spans="1:16">
      <c r="A289" s="21" t="s">
        <v>41</v>
      </c>
      <c r="B289" s="22" t="s">
        <v>69</v>
      </c>
      <c r="C289" s="23">
        <v>225</v>
      </c>
      <c r="D289" s="24">
        <v>6.52</v>
      </c>
      <c r="E289" s="24">
        <v>5.63</v>
      </c>
      <c r="F289" s="24">
        <v>9</v>
      </c>
      <c r="G289" s="24">
        <v>112.5</v>
      </c>
      <c r="H289" s="24">
        <v>0.09</v>
      </c>
      <c r="I289" s="24">
        <v>1.575</v>
      </c>
      <c r="J289" s="24">
        <v>0.045</v>
      </c>
      <c r="K289" s="24">
        <v>0</v>
      </c>
      <c r="L289" s="24">
        <v>270</v>
      </c>
      <c r="M289" s="24">
        <v>202.5</v>
      </c>
      <c r="N289" s="24">
        <v>31.5</v>
      </c>
      <c r="O289" s="71">
        <v>0.225</v>
      </c>
      <c r="P289" s="84"/>
    </row>
    <row r="290" s="1" customFormat="1" ht="16.5" customHeight="1" spans="1:16">
      <c r="A290" s="21" t="s">
        <v>70</v>
      </c>
      <c r="B290" s="46" t="s">
        <v>71</v>
      </c>
      <c r="C290" s="23">
        <v>75</v>
      </c>
      <c r="D290" s="24">
        <v>5.9</v>
      </c>
      <c r="E290" s="24">
        <v>4</v>
      </c>
      <c r="F290" s="24">
        <v>39.63</v>
      </c>
      <c r="G290" s="24">
        <v>218</v>
      </c>
      <c r="H290" s="24">
        <v>0.02</v>
      </c>
      <c r="I290" s="24">
        <v>16.39</v>
      </c>
      <c r="J290" s="24">
        <v>0.05</v>
      </c>
      <c r="K290" s="24">
        <v>0.47</v>
      </c>
      <c r="L290" s="24">
        <v>57.9</v>
      </c>
      <c r="M290" s="24">
        <v>46.5</v>
      </c>
      <c r="N290" s="24">
        <v>8.25</v>
      </c>
      <c r="O290" s="71">
        <v>0.87</v>
      </c>
      <c r="P290" s="84"/>
    </row>
    <row r="291" s="1" customFormat="1" ht="17.25" customHeight="1" spans="1:16">
      <c r="A291" s="32" t="s">
        <v>45</v>
      </c>
      <c r="B291" s="33"/>
      <c r="C291" s="34">
        <f t="shared" ref="C291:O291" si="65">SUM(C289:C290)</f>
        <v>300</v>
      </c>
      <c r="D291" s="35">
        <f t="shared" si="65"/>
        <v>12.42</v>
      </c>
      <c r="E291" s="35">
        <f t="shared" si="65"/>
        <v>9.63</v>
      </c>
      <c r="F291" s="35">
        <f t="shared" si="65"/>
        <v>48.63</v>
      </c>
      <c r="G291" s="35">
        <f t="shared" si="65"/>
        <v>330.5</v>
      </c>
      <c r="H291" s="35">
        <f t="shared" si="65"/>
        <v>0.11</v>
      </c>
      <c r="I291" s="35">
        <f t="shared" si="65"/>
        <v>17.965</v>
      </c>
      <c r="J291" s="35">
        <f t="shared" si="65"/>
        <v>0.095</v>
      </c>
      <c r="K291" s="35">
        <f t="shared" si="65"/>
        <v>0.47</v>
      </c>
      <c r="L291" s="35">
        <f t="shared" si="65"/>
        <v>327.9</v>
      </c>
      <c r="M291" s="35">
        <f t="shared" si="65"/>
        <v>249</v>
      </c>
      <c r="N291" s="35">
        <f t="shared" si="65"/>
        <v>39.75</v>
      </c>
      <c r="O291" s="74">
        <f t="shared" si="65"/>
        <v>1.095</v>
      </c>
      <c r="P291" s="84"/>
    </row>
    <row r="292" s="1" customFormat="1" ht="17.25" customHeight="1" spans="1:16">
      <c r="A292" s="48" t="s">
        <v>207</v>
      </c>
      <c r="B292" s="49"/>
      <c r="C292" s="49"/>
      <c r="D292" s="50">
        <f t="shared" ref="D292:O292" si="66">D279+D287+D291</f>
        <v>60.24</v>
      </c>
      <c r="E292" s="50">
        <f t="shared" si="66"/>
        <v>58.97</v>
      </c>
      <c r="F292" s="50">
        <f t="shared" si="66"/>
        <v>263.29</v>
      </c>
      <c r="G292" s="50">
        <f t="shared" si="66"/>
        <v>1824.15</v>
      </c>
      <c r="H292" s="50">
        <f t="shared" si="66"/>
        <v>0.767</v>
      </c>
      <c r="I292" s="50">
        <f t="shared" si="66"/>
        <v>95.195</v>
      </c>
      <c r="J292" s="50">
        <f t="shared" si="66"/>
        <v>597.235</v>
      </c>
      <c r="K292" s="50">
        <f t="shared" si="66"/>
        <v>16.045</v>
      </c>
      <c r="L292" s="50">
        <f t="shared" si="66"/>
        <v>970.06</v>
      </c>
      <c r="M292" s="50">
        <f t="shared" si="66"/>
        <v>831.06</v>
      </c>
      <c r="N292" s="50">
        <f t="shared" si="66"/>
        <v>160.45</v>
      </c>
      <c r="O292" s="82">
        <f t="shared" si="66"/>
        <v>9.045</v>
      </c>
      <c r="P292" s="84"/>
    </row>
    <row r="293" s="1" customFormat="1" ht="13.5" customHeight="1" spans="1:16">
      <c r="A293" s="51" t="s">
        <v>208</v>
      </c>
      <c r="B293" s="52"/>
      <c r="C293" s="53"/>
      <c r="D293" s="54">
        <f t="shared" ref="D293:O293" si="67">D279+D287+D291</f>
        <v>60.24</v>
      </c>
      <c r="E293" s="54">
        <f t="shared" si="67"/>
        <v>58.97</v>
      </c>
      <c r="F293" s="54">
        <f t="shared" si="67"/>
        <v>263.29</v>
      </c>
      <c r="G293" s="54">
        <f t="shared" si="67"/>
        <v>1824.15</v>
      </c>
      <c r="H293" s="54">
        <f t="shared" si="67"/>
        <v>0.767</v>
      </c>
      <c r="I293" s="54">
        <f t="shared" si="67"/>
        <v>95.195</v>
      </c>
      <c r="J293" s="54">
        <f t="shared" si="67"/>
        <v>597.235</v>
      </c>
      <c r="K293" s="54">
        <f t="shared" si="67"/>
        <v>16.045</v>
      </c>
      <c r="L293" s="54">
        <f t="shared" si="67"/>
        <v>970.06</v>
      </c>
      <c r="M293" s="54">
        <f t="shared" si="67"/>
        <v>831.06</v>
      </c>
      <c r="N293" s="54">
        <f t="shared" si="67"/>
        <v>160.45</v>
      </c>
      <c r="O293" s="83">
        <f t="shared" si="67"/>
        <v>9.045</v>
      </c>
      <c r="P293" s="84"/>
    </row>
    <row r="294" s="1" customFormat="1" ht="15.75" customHeight="1" spans="1:16">
      <c r="A294" s="6"/>
      <c r="B294" s="6"/>
      <c r="C294" s="6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370"/>
      <c r="P294" s="84"/>
    </row>
    <row r="295" customHeight="1" spans="1:15">
      <c r="A295" s="427"/>
      <c r="B295" s="383"/>
      <c r="C295" s="383"/>
      <c r="D295" s="384"/>
      <c r="E295" s="384"/>
      <c r="F295" s="384"/>
      <c r="G295" s="384"/>
      <c r="H295" s="384"/>
      <c r="I295" s="384"/>
      <c r="J295" s="384"/>
      <c r="K295" s="384"/>
      <c r="L295" s="384"/>
      <c r="M295" s="384"/>
      <c r="N295" s="430"/>
      <c r="O295" s="430"/>
    </row>
    <row r="296" s="1" customFormat="1" ht="16.5" customHeight="1" spans="1:16">
      <c r="A296" s="5"/>
      <c r="B296" s="6"/>
      <c r="C296" s="6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84"/>
    </row>
    <row r="297" s="1" customFormat="1" ht="16.5" customHeight="1" spans="1:16">
      <c r="A297" s="8" t="s">
        <v>209</v>
      </c>
      <c r="B297" s="6"/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58" t="s">
        <v>1</v>
      </c>
      <c r="O297" s="58"/>
      <c r="P297" s="371"/>
    </row>
    <row r="298" s="1" customFormat="1" ht="16.5" customHeight="1" spans="1:16">
      <c r="A298" s="361" t="s">
        <v>2</v>
      </c>
      <c r="B298" s="362" t="s">
        <v>3</v>
      </c>
      <c r="C298" s="362" t="s">
        <v>4</v>
      </c>
      <c r="D298" s="363" t="s">
        <v>5</v>
      </c>
      <c r="E298" s="364"/>
      <c r="F298" s="365"/>
      <c r="G298" s="366" t="s">
        <v>6</v>
      </c>
      <c r="H298" s="363" t="s">
        <v>7</v>
      </c>
      <c r="I298" s="364"/>
      <c r="J298" s="364"/>
      <c r="K298" s="364"/>
      <c r="L298" s="10" t="s">
        <v>8</v>
      </c>
      <c r="M298" s="10"/>
      <c r="N298" s="10"/>
      <c r="O298" s="372"/>
      <c r="P298" s="371"/>
    </row>
    <row r="299" s="1" customFormat="1" ht="16.5" customHeight="1" spans="1:16">
      <c r="A299" s="367"/>
      <c r="B299" s="368"/>
      <c r="C299" s="368"/>
      <c r="D299" s="14" t="s">
        <v>9</v>
      </c>
      <c r="E299" s="14" t="s">
        <v>10</v>
      </c>
      <c r="F299" s="14" t="s">
        <v>11</v>
      </c>
      <c r="G299" s="369"/>
      <c r="H299" s="14" t="s">
        <v>12</v>
      </c>
      <c r="I299" s="14" t="s">
        <v>13</v>
      </c>
      <c r="J299" s="14" t="s">
        <v>14</v>
      </c>
      <c r="K299" s="373" t="s">
        <v>15</v>
      </c>
      <c r="L299" s="14" t="s">
        <v>16</v>
      </c>
      <c r="M299" s="14" t="s">
        <v>17</v>
      </c>
      <c r="N299" s="14" t="s">
        <v>18</v>
      </c>
      <c r="O299" s="374" t="s">
        <v>19</v>
      </c>
      <c r="P299" s="84"/>
    </row>
    <row r="300" s="2" customFormat="1" ht="15.75" spans="1:16">
      <c r="A300" s="284" t="s">
        <v>20</v>
      </c>
      <c r="B300" s="286"/>
      <c r="C300" s="19"/>
      <c r="D300" s="19"/>
      <c r="E300" s="19"/>
      <c r="F300" s="19"/>
      <c r="G300" s="19"/>
      <c r="H300" s="19"/>
      <c r="I300" s="19"/>
      <c r="J300" s="19"/>
      <c r="K300" s="375"/>
      <c r="L300" s="19"/>
      <c r="M300" s="19"/>
      <c r="N300" s="19"/>
      <c r="O300" s="376"/>
      <c r="P300" s="250"/>
    </row>
    <row r="301" s="183" customFormat="1" ht="18.75" spans="1:16">
      <c r="A301" s="237" t="s">
        <v>75</v>
      </c>
      <c r="B301" s="238" t="s">
        <v>76</v>
      </c>
      <c r="C301" s="239">
        <v>200</v>
      </c>
      <c r="D301" s="240">
        <v>17.4</v>
      </c>
      <c r="E301" s="240">
        <v>18.43</v>
      </c>
      <c r="F301" s="44">
        <v>60.4</v>
      </c>
      <c r="G301" s="24">
        <f>(D301*4)+(E301*9)+(F301*4)</f>
        <v>477.07</v>
      </c>
      <c r="H301" s="240">
        <v>0.2</v>
      </c>
      <c r="I301" s="240">
        <v>0.01</v>
      </c>
      <c r="J301" s="240">
        <v>173</v>
      </c>
      <c r="K301" s="377">
        <v>0.54</v>
      </c>
      <c r="L301" s="240">
        <v>254.22</v>
      </c>
      <c r="M301" s="240">
        <v>308.96</v>
      </c>
      <c r="N301" s="240">
        <v>76.09</v>
      </c>
      <c r="O301" s="262">
        <v>0.2</v>
      </c>
      <c r="P301" s="293"/>
    </row>
    <row r="302" s="2" customFormat="1" ht="18.75" spans="1:16">
      <c r="A302" s="21" t="s">
        <v>53</v>
      </c>
      <c r="B302" s="22" t="s">
        <v>77</v>
      </c>
      <c r="C302" s="23">
        <v>100</v>
      </c>
      <c r="D302" s="24">
        <v>0.4</v>
      </c>
      <c r="E302" s="24">
        <v>0.3</v>
      </c>
      <c r="F302" s="24">
        <v>10.3</v>
      </c>
      <c r="G302" s="24">
        <v>47</v>
      </c>
      <c r="H302" s="24">
        <v>0.02</v>
      </c>
      <c r="I302" s="24">
        <v>5</v>
      </c>
      <c r="J302" s="24">
        <v>0</v>
      </c>
      <c r="K302" s="24">
        <v>0.4</v>
      </c>
      <c r="L302" s="24">
        <v>19</v>
      </c>
      <c r="M302" s="24">
        <v>12</v>
      </c>
      <c r="N302" s="24">
        <v>16</v>
      </c>
      <c r="O302" s="71">
        <v>2.3</v>
      </c>
      <c r="P302" s="250"/>
    </row>
    <row r="303" s="183" customFormat="1" ht="17.25" customHeight="1" spans="1:17">
      <c r="A303" s="21" t="s">
        <v>78</v>
      </c>
      <c r="B303" s="22" t="s">
        <v>79</v>
      </c>
      <c r="C303" s="23">
        <v>200</v>
      </c>
      <c r="D303" s="24">
        <v>3.2</v>
      </c>
      <c r="E303" s="24">
        <v>2.7</v>
      </c>
      <c r="F303" s="24">
        <v>15.9</v>
      </c>
      <c r="G303" s="24">
        <f>(D303*4)+(E303*9)+(F303*4)</f>
        <v>100.7</v>
      </c>
      <c r="H303" s="24">
        <v>0.04</v>
      </c>
      <c r="I303" s="24">
        <v>1.3</v>
      </c>
      <c r="J303" s="24">
        <v>0.02</v>
      </c>
      <c r="K303" s="70">
        <v>0</v>
      </c>
      <c r="L303" s="24">
        <v>126</v>
      </c>
      <c r="M303" s="24">
        <v>90</v>
      </c>
      <c r="N303" s="24">
        <v>14</v>
      </c>
      <c r="O303" s="71">
        <v>0.1</v>
      </c>
      <c r="P303" s="293"/>
      <c r="Q303" s="293"/>
    </row>
    <row r="304" s="183" customFormat="1" ht="16.5" customHeight="1" spans="1:16">
      <c r="A304" s="305" t="s">
        <v>29</v>
      </c>
      <c r="B304" s="306"/>
      <c r="C304" s="34">
        <f t="shared" ref="C304:O304" si="68">SUM(C301:C303)</f>
        <v>500</v>
      </c>
      <c r="D304" s="35">
        <f t="shared" si="68"/>
        <v>21</v>
      </c>
      <c r="E304" s="35">
        <f t="shared" si="68"/>
        <v>21.43</v>
      </c>
      <c r="F304" s="35">
        <f t="shared" si="68"/>
        <v>86.6</v>
      </c>
      <c r="G304" s="35">
        <f t="shared" si="68"/>
        <v>624.77</v>
      </c>
      <c r="H304" s="35">
        <f t="shared" si="68"/>
        <v>0.26</v>
      </c>
      <c r="I304" s="35">
        <f t="shared" si="68"/>
        <v>6.31</v>
      </c>
      <c r="J304" s="35">
        <f t="shared" si="68"/>
        <v>173.02</v>
      </c>
      <c r="K304" s="73">
        <f t="shared" si="68"/>
        <v>0.94</v>
      </c>
      <c r="L304" s="35">
        <f t="shared" si="68"/>
        <v>399.22</v>
      </c>
      <c r="M304" s="35">
        <f t="shared" si="68"/>
        <v>410.96</v>
      </c>
      <c r="N304" s="35">
        <f t="shared" si="68"/>
        <v>106.09</v>
      </c>
      <c r="O304" s="74">
        <f t="shared" si="68"/>
        <v>2.6</v>
      </c>
      <c r="P304" s="293"/>
    </row>
    <row r="305" s="2" customFormat="1" ht="16.5" spans="1:16">
      <c r="A305" s="284" t="s">
        <v>30</v>
      </c>
      <c r="B305" s="286"/>
      <c r="C305" s="18"/>
      <c r="D305" s="36"/>
      <c r="E305" s="36"/>
      <c r="F305" s="36"/>
      <c r="G305" s="36"/>
      <c r="H305" s="36"/>
      <c r="I305" s="36"/>
      <c r="J305" s="36"/>
      <c r="K305" s="75"/>
      <c r="L305" s="36"/>
      <c r="M305" s="36"/>
      <c r="N305" s="36"/>
      <c r="O305" s="76"/>
      <c r="P305" s="250"/>
    </row>
    <row r="306" s="2" customFormat="1" ht="18.75" customHeight="1" spans="1:16">
      <c r="A306" s="237" t="s">
        <v>80</v>
      </c>
      <c r="B306" s="241" t="s">
        <v>81</v>
      </c>
      <c r="C306" s="239">
        <v>70</v>
      </c>
      <c r="D306" s="240">
        <v>0.56</v>
      </c>
      <c r="E306" s="240">
        <v>0.07</v>
      </c>
      <c r="F306" s="240">
        <v>1.12</v>
      </c>
      <c r="G306" s="240">
        <v>9.1</v>
      </c>
      <c r="H306" s="240">
        <v>0.02</v>
      </c>
      <c r="I306" s="240">
        <v>3.5</v>
      </c>
      <c r="J306" s="240">
        <v>0</v>
      </c>
      <c r="K306" s="377">
        <v>0</v>
      </c>
      <c r="L306" s="240">
        <v>16.1</v>
      </c>
      <c r="M306" s="240">
        <v>16.8</v>
      </c>
      <c r="N306" s="240">
        <v>9.8</v>
      </c>
      <c r="O306" s="262">
        <v>0.42</v>
      </c>
      <c r="P306" s="250"/>
    </row>
    <row r="307" s="183" customFormat="1" ht="16.5" customHeight="1" spans="1:16">
      <c r="A307" s="237" t="s">
        <v>82</v>
      </c>
      <c r="B307" s="22" t="s">
        <v>83</v>
      </c>
      <c r="C307" s="23">
        <v>200</v>
      </c>
      <c r="D307" s="24">
        <v>9.3</v>
      </c>
      <c r="E307" s="24">
        <v>5.32</v>
      </c>
      <c r="F307" s="24">
        <v>30.5</v>
      </c>
      <c r="G307" s="24">
        <f t="shared" ref="G307" si="69">(D307*4)+(E307*9)+(F307*4)</f>
        <v>207.08</v>
      </c>
      <c r="H307" s="24">
        <v>0.14</v>
      </c>
      <c r="I307" s="24">
        <v>6.93</v>
      </c>
      <c r="J307" s="24">
        <v>90.4</v>
      </c>
      <c r="K307" s="24">
        <v>0.16</v>
      </c>
      <c r="L307" s="24">
        <v>15.2</v>
      </c>
      <c r="M307" s="24">
        <v>51.58</v>
      </c>
      <c r="N307" s="24">
        <v>20.4</v>
      </c>
      <c r="O307" s="71">
        <v>0.21</v>
      </c>
      <c r="P307" s="250"/>
    </row>
    <row r="308" s="2" customFormat="1" customHeight="1" spans="1:16">
      <c r="A308" s="21" t="s">
        <v>84</v>
      </c>
      <c r="B308" s="22" t="s">
        <v>85</v>
      </c>
      <c r="C308" s="23">
        <v>120</v>
      </c>
      <c r="D308" s="24">
        <v>10.38</v>
      </c>
      <c r="E308" s="24">
        <v>14.01</v>
      </c>
      <c r="F308" s="24">
        <v>20.59</v>
      </c>
      <c r="G308" s="24">
        <v>287.42</v>
      </c>
      <c r="H308" s="24">
        <v>0.09</v>
      </c>
      <c r="I308" s="24">
        <v>0.035</v>
      </c>
      <c r="J308" s="24">
        <v>0.0359</v>
      </c>
      <c r="K308" s="24">
        <v>0.322</v>
      </c>
      <c r="L308" s="24">
        <v>207.66</v>
      </c>
      <c r="M308" s="24">
        <v>154.22</v>
      </c>
      <c r="N308" s="24">
        <v>12.67</v>
      </c>
      <c r="O308" s="71">
        <v>0.45</v>
      </c>
      <c r="P308" s="250"/>
    </row>
    <row r="309" s="181" customFormat="1" customHeight="1" spans="1:16">
      <c r="A309" s="21" t="s">
        <v>86</v>
      </c>
      <c r="B309" s="22" t="s">
        <v>87</v>
      </c>
      <c r="C309" s="23">
        <v>150</v>
      </c>
      <c r="D309" s="24">
        <v>4.79</v>
      </c>
      <c r="E309" s="24">
        <v>5.78</v>
      </c>
      <c r="F309" s="24">
        <v>31.66</v>
      </c>
      <c r="G309" s="24">
        <v>141.8</v>
      </c>
      <c r="H309" s="24">
        <v>0.135</v>
      </c>
      <c r="I309" s="24">
        <v>0.67</v>
      </c>
      <c r="J309" s="24">
        <v>56.25</v>
      </c>
      <c r="K309" s="24">
        <v>0.15</v>
      </c>
      <c r="L309" s="24">
        <v>39</v>
      </c>
      <c r="M309" s="24">
        <v>85.5</v>
      </c>
      <c r="N309" s="24">
        <v>24</v>
      </c>
      <c r="O309" s="71">
        <v>0.08</v>
      </c>
      <c r="P309" s="265"/>
    </row>
    <row r="310" s="181" customFormat="1" ht="18.75" spans="1:16">
      <c r="A310" s="21" t="s">
        <v>25</v>
      </c>
      <c r="B310" s="22" t="s">
        <v>26</v>
      </c>
      <c r="C310" s="23">
        <v>20</v>
      </c>
      <c r="D310" s="24">
        <v>1.52</v>
      </c>
      <c r="E310" s="24">
        <v>0.16</v>
      </c>
      <c r="F310" s="24">
        <v>9.84</v>
      </c>
      <c r="G310" s="24">
        <v>47</v>
      </c>
      <c r="H310" s="24">
        <v>0.022</v>
      </c>
      <c r="I310" s="24">
        <v>0</v>
      </c>
      <c r="J310" s="24">
        <v>0</v>
      </c>
      <c r="K310" s="24">
        <v>0.22</v>
      </c>
      <c r="L310" s="24">
        <v>4</v>
      </c>
      <c r="M310" s="24">
        <v>13</v>
      </c>
      <c r="N310" s="24">
        <v>2.8</v>
      </c>
      <c r="O310" s="71">
        <v>0.22</v>
      </c>
      <c r="P310" s="265"/>
    </row>
    <row r="311" s="183" customFormat="1" ht="17.25" customHeight="1" spans="1:16">
      <c r="A311" s="21" t="s">
        <v>37</v>
      </c>
      <c r="B311" s="22" t="s">
        <v>88</v>
      </c>
      <c r="C311" s="23">
        <v>200</v>
      </c>
      <c r="D311" s="24">
        <v>0.3</v>
      </c>
      <c r="E311" s="24">
        <v>0</v>
      </c>
      <c r="F311" s="24">
        <v>20.1</v>
      </c>
      <c r="G311" s="24">
        <f>(D311*4)+(E311*9)+(F311*4)</f>
        <v>81.6</v>
      </c>
      <c r="H311" s="24">
        <v>0</v>
      </c>
      <c r="I311" s="24">
        <v>0.8</v>
      </c>
      <c r="J311" s="24">
        <v>0</v>
      </c>
      <c r="K311" s="24">
        <v>0</v>
      </c>
      <c r="L311" s="24">
        <v>10</v>
      </c>
      <c r="M311" s="24">
        <v>6</v>
      </c>
      <c r="N311" s="24">
        <v>3</v>
      </c>
      <c r="O311" s="71">
        <v>0.6</v>
      </c>
      <c r="P311" s="293"/>
    </row>
    <row r="312" s="354" customFormat="1" ht="16.5" customHeight="1" spans="1:16">
      <c r="A312" s="32" t="s">
        <v>39</v>
      </c>
      <c r="B312" s="33"/>
      <c r="C312" s="34">
        <f t="shared" ref="C312:O312" si="70">SUM(C306:C311)</f>
        <v>760</v>
      </c>
      <c r="D312" s="35">
        <f t="shared" si="70"/>
        <v>26.85</v>
      </c>
      <c r="E312" s="35">
        <f t="shared" si="70"/>
        <v>25.34</v>
      </c>
      <c r="F312" s="35">
        <f t="shared" si="70"/>
        <v>113.81</v>
      </c>
      <c r="G312" s="35">
        <f t="shared" si="70"/>
        <v>774</v>
      </c>
      <c r="H312" s="35">
        <f t="shared" si="70"/>
        <v>0.407</v>
      </c>
      <c r="I312" s="35">
        <f t="shared" si="70"/>
        <v>11.935</v>
      </c>
      <c r="J312" s="35">
        <f t="shared" si="70"/>
        <v>146.6859</v>
      </c>
      <c r="K312" s="73">
        <f t="shared" si="70"/>
        <v>0.852</v>
      </c>
      <c r="L312" s="35">
        <f t="shared" si="70"/>
        <v>291.96</v>
      </c>
      <c r="M312" s="35">
        <f t="shared" si="70"/>
        <v>327.1</v>
      </c>
      <c r="N312" s="35">
        <f t="shared" si="70"/>
        <v>72.67</v>
      </c>
      <c r="O312" s="74">
        <f t="shared" si="70"/>
        <v>1.98</v>
      </c>
      <c r="P312" s="390"/>
    </row>
    <row r="313" s="2" customFormat="1" ht="16.5" spans="1:16">
      <c r="A313" s="17" t="s">
        <v>40</v>
      </c>
      <c r="B313" s="18"/>
      <c r="C313" s="18"/>
      <c r="D313" s="36"/>
      <c r="E313" s="36"/>
      <c r="F313" s="36"/>
      <c r="G313" s="36"/>
      <c r="H313" s="36"/>
      <c r="I313" s="36"/>
      <c r="J313" s="36"/>
      <c r="K313" s="75"/>
      <c r="L313" s="36"/>
      <c r="M313" s="36"/>
      <c r="N313" s="36"/>
      <c r="O313" s="76"/>
      <c r="P313" s="250"/>
    </row>
    <row r="314" s="1" customFormat="1" ht="18.75" customHeight="1" spans="1:16">
      <c r="A314" s="29" t="s">
        <v>41</v>
      </c>
      <c r="B314" s="266" t="s">
        <v>89</v>
      </c>
      <c r="C314" s="23">
        <v>250</v>
      </c>
      <c r="D314" s="31">
        <v>7.25</v>
      </c>
      <c r="E314" s="31">
        <v>6.25</v>
      </c>
      <c r="F314" s="31">
        <v>10</v>
      </c>
      <c r="G314" s="31">
        <v>125</v>
      </c>
      <c r="H314" s="31">
        <v>0.1</v>
      </c>
      <c r="I314" s="31">
        <v>14.25</v>
      </c>
      <c r="J314" s="31">
        <v>0.05</v>
      </c>
      <c r="K314" s="72">
        <v>0</v>
      </c>
      <c r="L314" s="24">
        <v>300</v>
      </c>
      <c r="M314" s="24">
        <v>225</v>
      </c>
      <c r="N314" s="24">
        <v>35</v>
      </c>
      <c r="O314" s="71">
        <v>0.25</v>
      </c>
      <c r="P314" s="84"/>
    </row>
    <row r="315" s="1" customFormat="1" ht="16.5" customHeight="1" spans="1:16">
      <c r="A315" s="21" t="s">
        <v>90</v>
      </c>
      <c r="B315" s="46" t="s">
        <v>91</v>
      </c>
      <c r="C315" s="47">
        <v>50</v>
      </c>
      <c r="D315" s="24">
        <v>6.6</v>
      </c>
      <c r="E315" s="24">
        <v>7.5</v>
      </c>
      <c r="F315" s="24">
        <v>43.6</v>
      </c>
      <c r="G315" s="24">
        <v>268.3</v>
      </c>
      <c r="H315" s="24">
        <v>0.06</v>
      </c>
      <c r="I315" s="24">
        <v>0.08</v>
      </c>
      <c r="J315" s="24">
        <v>0.07</v>
      </c>
      <c r="K315" s="70">
        <v>0.6</v>
      </c>
      <c r="L315" s="24">
        <v>15.8</v>
      </c>
      <c r="M315" s="24">
        <v>47.5</v>
      </c>
      <c r="N315" s="24">
        <v>10</v>
      </c>
      <c r="O315" s="71">
        <v>0.7</v>
      </c>
      <c r="P315" s="84"/>
    </row>
    <row r="316" s="1" customFormat="1" ht="17.25" customHeight="1" spans="1:16">
      <c r="A316" s="305" t="s">
        <v>45</v>
      </c>
      <c r="B316" s="306"/>
      <c r="C316" s="34">
        <f>SUM(C314:C315)</f>
        <v>300</v>
      </c>
      <c r="D316" s="35">
        <f>SUM(D314:D315)</f>
        <v>13.85</v>
      </c>
      <c r="E316" s="35">
        <f t="shared" ref="E316:O316" si="71">SUM(E314:E315)</f>
        <v>13.75</v>
      </c>
      <c r="F316" s="35">
        <f t="shared" si="71"/>
        <v>53.6</v>
      </c>
      <c r="G316" s="35">
        <f t="shared" si="71"/>
        <v>393.3</v>
      </c>
      <c r="H316" s="35">
        <f t="shared" si="71"/>
        <v>0.16</v>
      </c>
      <c r="I316" s="35">
        <f t="shared" si="71"/>
        <v>14.33</v>
      </c>
      <c r="J316" s="35">
        <f t="shared" si="71"/>
        <v>0.12</v>
      </c>
      <c r="K316" s="73">
        <f t="shared" si="71"/>
        <v>0.6</v>
      </c>
      <c r="L316" s="35">
        <f t="shared" si="71"/>
        <v>315.8</v>
      </c>
      <c r="M316" s="35">
        <f t="shared" si="71"/>
        <v>272.5</v>
      </c>
      <c r="N316" s="35">
        <f t="shared" si="71"/>
        <v>45</v>
      </c>
      <c r="O316" s="74">
        <f t="shared" si="71"/>
        <v>0.95</v>
      </c>
      <c r="P316" s="84"/>
    </row>
    <row r="317" s="1" customFormat="1" ht="17.25" customHeight="1" spans="1:16">
      <c r="A317" s="218" t="s">
        <v>210</v>
      </c>
      <c r="B317" s="338"/>
      <c r="C317" s="339"/>
      <c r="D317" s="50">
        <f t="shared" ref="D317:O317" si="72">D304+D312+D316</f>
        <v>61.7</v>
      </c>
      <c r="E317" s="50">
        <f t="shared" si="72"/>
        <v>60.52</v>
      </c>
      <c r="F317" s="50">
        <f t="shared" si="72"/>
        <v>254.01</v>
      </c>
      <c r="G317" s="50">
        <f t="shared" si="72"/>
        <v>1792.07</v>
      </c>
      <c r="H317" s="50">
        <f t="shared" si="72"/>
        <v>0.827</v>
      </c>
      <c r="I317" s="50">
        <f t="shared" si="72"/>
        <v>32.575</v>
      </c>
      <c r="J317" s="50">
        <f t="shared" si="72"/>
        <v>319.8259</v>
      </c>
      <c r="K317" s="391">
        <f t="shared" si="72"/>
        <v>2.392</v>
      </c>
      <c r="L317" s="50">
        <f t="shared" si="72"/>
        <v>1006.98</v>
      </c>
      <c r="M317" s="50">
        <f t="shared" si="72"/>
        <v>1010.56</v>
      </c>
      <c r="N317" s="392">
        <f t="shared" si="72"/>
        <v>223.76</v>
      </c>
      <c r="O317" s="393">
        <f t="shared" si="72"/>
        <v>5.53</v>
      </c>
      <c r="P317" s="84"/>
    </row>
    <row r="318" s="1" customFormat="1" ht="13.5" customHeight="1" spans="1:16">
      <c r="A318" s="51" t="s">
        <v>211</v>
      </c>
      <c r="B318" s="52"/>
      <c r="C318" s="53"/>
      <c r="D318" s="54">
        <f t="shared" ref="D318:O318" si="73">D304+D312+D316</f>
        <v>61.7</v>
      </c>
      <c r="E318" s="54">
        <f t="shared" si="73"/>
        <v>60.52</v>
      </c>
      <c r="F318" s="54">
        <f t="shared" si="73"/>
        <v>254.01</v>
      </c>
      <c r="G318" s="54">
        <f t="shared" si="73"/>
        <v>1792.07</v>
      </c>
      <c r="H318" s="54">
        <f t="shared" si="73"/>
        <v>0.827</v>
      </c>
      <c r="I318" s="54">
        <f t="shared" si="73"/>
        <v>32.575</v>
      </c>
      <c r="J318" s="54">
        <f t="shared" si="73"/>
        <v>319.8259</v>
      </c>
      <c r="K318" s="54">
        <f t="shared" si="73"/>
        <v>2.392</v>
      </c>
      <c r="L318" s="54">
        <f t="shared" si="73"/>
        <v>1006.98</v>
      </c>
      <c r="M318" s="54">
        <f t="shared" si="73"/>
        <v>1010.56</v>
      </c>
      <c r="N318" s="54">
        <f t="shared" si="73"/>
        <v>223.76</v>
      </c>
      <c r="O318" s="83">
        <f t="shared" si="73"/>
        <v>5.53</v>
      </c>
      <c r="P318" s="84"/>
    </row>
    <row r="319" s="1" customFormat="1" ht="14.25" customHeight="1" spans="1:16">
      <c r="A319" s="6"/>
      <c r="B319" s="6"/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370"/>
      <c r="P319" s="84"/>
    </row>
    <row r="320" customHeight="1" spans="1:15">
      <c r="A320" s="417"/>
      <c r="B320" s="417"/>
      <c r="C320" s="417"/>
      <c r="D320" s="419"/>
      <c r="E320" s="419"/>
      <c r="F320" s="419"/>
      <c r="G320" s="428"/>
      <c r="H320" s="419"/>
      <c r="I320" s="419"/>
      <c r="J320" s="419"/>
      <c r="K320" s="419"/>
      <c r="L320" s="419"/>
      <c r="M320" s="419"/>
      <c r="N320" s="419"/>
      <c r="O320" s="419"/>
    </row>
    <row r="321" customHeight="1" spans="1:15">
      <c r="A321" s="417"/>
      <c r="B321" s="417"/>
      <c r="C321" s="417"/>
      <c r="D321" s="419"/>
      <c r="E321" s="419"/>
      <c r="F321" s="419"/>
      <c r="G321" s="428"/>
      <c r="H321" s="419"/>
      <c r="I321" s="419"/>
      <c r="J321" s="419"/>
      <c r="K321" s="419"/>
      <c r="L321" s="419"/>
      <c r="M321" s="419"/>
      <c r="N321" s="419"/>
      <c r="O321" s="419"/>
    </row>
    <row r="322" s="1" customFormat="1" ht="13.5" customHeight="1" spans="1:16">
      <c r="A322" s="5"/>
      <c r="B322" s="6"/>
      <c r="C322" s="6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84"/>
    </row>
    <row r="323" s="1" customFormat="1" ht="16.5" customHeight="1" spans="1:16">
      <c r="A323" s="8" t="s">
        <v>212</v>
      </c>
      <c r="B323" s="6"/>
      <c r="C323" s="6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58" t="s">
        <v>1</v>
      </c>
      <c r="O323" s="58"/>
      <c r="P323" s="371"/>
    </row>
    <row r="324" s="1" customFormat="1" ht="16.5" customHeight="1" spans="1:16">
      <c r="A324" s="9" t="s">
        <v>2</v>
      </c>
      <c r="B324" s="10" t="s">
        <v>3</v>
      </c>
      <c r="C324" s="10" t="s">
        <v>4</v>
      </c>
      <c r="D324" s="11" t="s">
        <v>5</v>
      </c>
      <c r="E324" s="11"/>
      <c r="F324" s="11"/>
      <c r="G324" s="12" t="s">
        <v>6</v>
      </c>
      <c r="H324" s="11" t="s">
        <v>7</v>
      </c>
      <c r="I324" s="11"/>
      <c r="J324" s="11"/>
      <c r="K324" s="59"/>
      <c r="L324" s="11" t="s">
        <v>8</v>
      </c>
      <c r="M324" s="11"/>
      <c r="N324" s="11"/>
      <c r="O324" s="60"/>
      <c r="P324" s="371"/>
    </row>
    <row r="325" s="2" customFormat="1" ht="14.25" customHeight="1" spans="1:16">
      <c r="A325" s="13"/>
      <c r="B325" s="14"/>
      <c r="C325" s="14"/>
      <c r="D325" s="15" t="s">
        <v>9</v>
      </c>
      <c r="E325" s="15" t="s">
        <v>10</v>
      </c>
      <c r="F325" s="15" t="s">
        <v>11</v>
      </c>
      <c r="G325" s="16"/>
      <c r="H325" s="15" t="s">
        <v>12</v>
      </c>
      <c r="I325" s="15" t="s">
        <v>13</v>
      </c>
      <c r="J325" s="15" t="s">
        <v>14</v>
      </c>
      <c r="K325" s="62" t="s">
        <v>15</v>
      </c>
      <c r="L325" s="15" t="s">
        <v>16</v>
      </c>
      <c r="M325" s="15" t="s">
        <v>17</v>
      </c>
      <c r="N325" s="15" t="s">
        <v>18</v>
      </c>
      <c r="O325" s="63" t="s">
        <v>19</v>
      </c>
      <c r="P325" s="250"/>
    </row>
    <row r="326" s="183" customFormat="1" ht="15.75" spans="1:16">
      <c r="A326" s="284" t="s">
        <v>20</v>
      </c>
      <c r="B326" s="286"/>
      <c r="C326" s="19"/>
      <c r="D326" s="20"/>
      <c r="E326" s="20"/>
      <c r="F326" s="20"/>
      <c r="G326" s="20"/>
      <c r="H326" s="20"/>
      <c r="I326" s="20"/>
      <c r="J326" s="20"/>
      <c r="K326" s="65"/>
      <c r="L326" s="20"/>
      <c r="M326" s="20"/>
      <c r="N326" s="20"/>
      <c r="O326" s="66"/>
      <c r="P326" s="293"/>
    </row>
    <row r="327" s="2" customFormat="1" ht="18.75" spans="1:16">
      <c r="A327" s="21" t="s">
        <v>95</v>
      </c>
      <c r="B327" s="30" t="s">
        <v>96</v>
      </c>
      <c r="C327" s="23">
        <v>60</v>
      </c>
      <c r="D327" s="24">
        <v>7.29</v>
      </c>
      <c r="E327" s="24">
        <v>8.28</v>
      </c>
      <c r="F327" s="24">
        <v>19.87</v>
      </c>
      <c r="G327" s="24">
        <f>(D327*4)+(E327*9)+(F327*4)</f>
        <v>183.16</v>
      </c>
      <c r="H327" s="24">
        <v>0.1</v>
      </c>
      <c r="I327" s="24">
        <v>0</v>
      </c>
      <c r="J327" s="24">
        <v>75</v>
      </c>
      <c r="K327" s="70">
        <v>0.28</v>
      </c>
      <c r="L327" s="24">
        <v>128.22</v>
      </c>
      <c r="M327" s="24">
        <v>102.1</v>
      </c>
      <c r="N327" s="24">
        <v>9</v>
      </c>
      <c r="O327" s="71">
        <v>0.9</v>
      </c>
      <c r="P327" s="250"/>
    </row>
    <row r="328" s="2" customFormat="1" ht="18.75" spans="1:16">
      <c r="A328" s="21" t="s">
        <v>97</v>
      </c>
      <c r="B328" s="22" t="s">
        <v>98</v>
      </c>
      <c r="C328" s="23">
        <v>200</v>
      </c>
      <c r="D328" s="24">
        <v>9.64</v>
      </c>
      <c r="E328" s="24">
        <v>11.97</v>
      </c>
      <c r="F328" s="24">
        <v>42.86</v>
      </c>
      <c r="G328" s="24">
        <v>337.2</v>
      </c>
      <c r="H328" s="24">
        <v>0.2</v>
      </c>
      <c r="I328" s="24">
        <v>0</v>
      </c>
      <c r="J328" s="24">
        <v>183</v>
      </c>
      <c r="K328" s="70">
        <v>0.07</v>
      </c>
      <c r="L328" s="24">
        <v>39.45</v>
      </c>
      <c r="M328" s="24">
        <v>121.09</v>
      </c>
      <c r="N328" s="24">
        <v>30</v>
      </c>
      <c r="O328" s="71">
        <v>0.2</v>
      </c>
      <c r="P328" s="250"/>
    </row>
    <row r="329" s="2" customFormat="1" ht="16.5" customHeight="1" spans="1:16">
      <c r="A329" s="21" t="s">
        <v>53</v>
      </c>
      <c r="B329" s="22" t="s">
        <v>99</v>
      </c>
      <c r="C329" s="23">
        <v>100</v>
      </c>
      <c r="D329" s="31">
        <v>0.8</v>
      </c>
      <c r="E329" s="31">
        <v>0.2</v>
      </c>
      <c r="F329" s="31">
        <v>7.5</v>
      </c>
      <c r="G329" s="31">
        <v>38</v>
      </c>
      <c r="H329" s="31">
        <v>0.06</v>
      </c>
      <c r="I329" s="31">
        <v>38</v>
      </c>
      <c r="J329" s="31">
        <v>0</v>
      </c>
      <c r="K329" s="72">
        <v>0.2</v>
      </c>
      <c r="L329" s="24">
        <v>35</v>
      </c>
      <c r="M329" s="24">
        <v>11</v>
      </c>
      <c r="N329" s="24">
        <v>17</v>
      </c>
      <c r="O329" s="71">
        <v>0.1</v>
      </c>
      <c r="P329" s="293"/>
    </row>
    <row r="330" s="2" customFormat="1" ht="16.5" customHeight="1" spans="1:16">
      <c r="A330" s="21" t="s">
        <v>100</v>
      </c>
      <c r="B330" s="22" t="s">
        <v>101</v>
      </c>
      <c r="C330" s="23">
        <v>200</v>
      </c>
      <c r="D330" s="24">
        <v>0.1</v>
      </c>
      <c r="E330" s="24">
        <v>0</v>
      </c>
      <c r="F330" s="24">
        <v>15.2</v>
      </c>
      <c r="G330" s="24">
        <v>61.2</v>
      </c>
      <c r="H330" s="24">
        <v>0</v>
      </c>
      <c r="I330" s="24">
        <v>2.8</v>
      </c>
      <c r="J330" s="24">
        <v>0</v>
      </c>
      <c r="K330" s="24">
        <v>0</v>
      </c>
      <c r="L330" s="24">
        <v>14.2</v>
      </c>
      <c r="M330" s="24">
        <v>4</v>
      </c>
      <c r="N330" s="24">
        <v>2</v>
      </c>
      <c r="O330" s="71">
        <v>0.4</v>
      </c>
      <c r="P330" s="250"/>
    </row>
    <row r="331" s="2" customFormat="1" customHeight="1" spans="1:16">
      <c r="A331" s="305" t="s">
        <v>29</v>
      </c>
      <c r="B331" s="306"/>
      <c r="C331" s="34">
        <f t="shared" ref="C331:O331" si="74">SUM(C327:C330)</f>
        <v>560</v>
      </c>
      <c r="D331" s="35">
        <f t="shared" si="74"/>
        <v>17.83</v>
      </c>
      <c r="E331" s="35">
        <f t="shared" si="74"/>
        <v>20.45</v>
      </c>
      <c r="F331" s="35">
        <f t="shared" si="74"/>
        <v>85.43</v>
      </c>
      <c r="G331" s="35">
        <f t="shared" si="74"/>
        <v>619.56</v>
      </c>
      <c r="H331" s="35">
        <f t="shared" si="74"/>
        <v>0.36</v>
      </c>
      <c r="I331" s="35">
        <f t="shared" si="74"/>
        <v>40.8</v>
      </c>
      <c r="J331" s="35">
        <f t="shared" si="74"/>
        <v>258</v>
      </c>
      <c r="K331" s="73">
        <f t="shared" si="74"/>
        <v>0.55</v>
      </c>
      <c r="L331" s="35">
        <f t="shared" si="74"/>
        <v>216.87</v>
      </c>
      <c r="M331" s="35">
        <f t="shared" si="74"/>
        <v>238.19</v>
      </c>
      <c r="N331" s="35">
        <f t="shared" si="74"/>
        <v>58</v>
      </c>
      <c r="O331" s="74">
        <f t="shared" si="74"/>
        <v>1.6</v>
      </c>
      <c r="P331" s="250"/>
    </row>
    <row r="332" s="2" customFormat="1" ht="16.5" spans="1:16">
      <c r="A332" s="379" t="s">
        <v>30</v>
      </c>
      <c r="B332" s="380"/>
      <c r="C332" s="18"/>
      <c r="D332" s="36"/>
      <c r="E332" s="36"/>
      <c r="F332" s="36"/>
      <c r="G332" s="36"/>
      <c r="H332" s="36"/>
      <c r="I332" s="36"/>
      <c r="J332" s="36"/>
      <c r="K332" s="75"/>
      <c r="L332" s="36"/>
      <c r="M332" s="36"/>
      <c r="N332" s="36"/>
      <c r="O332" s="76"/>
      <c r="P332" s="250"/>
    </row>
    <row r="333" s="2" customFormat="1" ht="18.75" spans="1:16">
      <c r="A333" s="21" t="s">
        <v>23</v>
      </c>
      <c r="B333" s="22" t="s">
        <v>24</v>
      </c>
      <c r="C333" s="23">
        <v>100</v>
      </c>
      <c r="D333" s="24">
        <v>3.1</v>
      </c>
      <c r="E333" s="24">
        <v>0.2</v>
      </c>
      <c r="F333" s="24">
        <v>6.5</v>
      </c>
      <c r="G333" s="24">
        <f>(D333*4)+(E333*9)+(F333*4)</f>
        <v>40.2</v>
      </c>
      <c r="H333" s="24">
        <v>0.1</v>
      </c>
      <c r="I333" s="24">
        <v>10</v>
      </c>
      <c r="J333" s="24">
        <v>0.3</v>
      </c>
      <c r="K333" s="24">
        <v>0</v>
      </c>
      <c r="L333" s="24">
        <v>20</v>
      </c>
      <c r="M333" s="24">
        <v>62</v>
      </c>
      <c r="N333" s="24">
        <v>21</v>
      </c>
      <c r="O333" s="71">
        <v>0.7</v>
      </c>
      <c r="P333" s="250"/>
    </row>
    <row r="334" s="1" customFormat="1" ht="18.75" spans="1:16">
      <c r="A334" s="21" t="s">
        <v>102</v>
      </c>
      <c r="B334" s="22" t="s">
        <v>103</v>
      </c>
      <c r="C334" s="23">
        <v>200</v>
      </c>
      <c r="D334" s="24">
        <v>3.79</v>
      </c>
      <c r="E334" s="24">
        <v>5.39</v>
      </c>
      <c r="F334" s="24">
        <v>24.68</v>
      </c>
      <c r="G334" s="24">
        <f>(D334*4)+(E334*9)+(F334*4)</f>
        <v>162.39</v>
      </c>
      <c r="H334" s="24">
        <v>0.08</v>
      </c>
      <c r="I334" s="24">
        <v>7.06</v>
      </c>
      <c r="J334" s="24">
        <v>115</v>
      </c>
      <c r="K334" s="70">
        <v>2.16</v>
      </c>
      <c r="L334" s="24">
        <v>14.26</v>
      </c>
      <c r="M334" s="24">
        <v>57.96</v>
      </c>
      <c r="N334" s="24">
        <v>12.55</v>
      </c>
      <c r="O334" s="71">
        <v>0.36</v>
      </c>
      <c r="P334" s="84"/>
    </row>
    <row r="335" s="2" customFormat="1" ht="18.75" spans="1:16">
      <c r="A335" s="21" t="s">
        <v>104</v>
      </c>
      <c r="B335" s="22" t="s">
        <v>105</v>
      </c>
      <c r="C335" s="23">
        <v>200</v>
      </c>
      <c r="D335" s="24">
        <v>18.27</v>
      </c>
      <c r="E335" s="24">
        <v>20.47</v>
      </c>
      <c r="F335" s="24">
        <v>54.77</v>
      </c>
      <c r="G335" s="24">
        <f>(D335*4)+(E335*9)+(F335*4)</f>
        <v>476.39</v>
      </c>
      <c r="H335" s="24">
        <v>0.001</v>
      </c>
      <c r="I335" s="24">
        <v>4.6</v>
      </c>
      <c r="J335" s="24">
        <v>160</v>
      </c>
      <c r="K335" s="70">
        <v>0.01</v>
      </c>
      <c r="L335" s="24">
        <v>184.66</v>
      </c>
      <c r="M335" s="24">
        <v>140.67</v>
      </c>
      <c r="N335" s="24">
        <v>2.27</v>
      </c>
      <c r="O335" s="71">
        <v>0.06</v>
      </c>
      <c r="P335" s="250"/>
    </row>
    <row r="336" s="183" customFormat="1" ht="18.75" spans="1:16">
      <c r="A336" s="21" t="s">
        <v>65</v>
      </c>
      <c r="B336" s="22" t="s">
        <v>66</v>
      </c>
      <c r="C336" s="23">
        <v>45</v>
      </c>
      <c r="D336" s="24">
        <v>2.97</v>
      </c>
      <c r="E336" s="24">
        <v>0.54</v>
      </c>
      <c r="F336" s="24">
        <v>15.03</v>
      </c>
      <c r="G336" s="24">
        <f>(D336*4)+(E336*9)+(F336*4)</f>
        <v>76.86</v>
      </c>
      <c r="H336" s="24">
        <v>0.08</v>
      </c>
      <c r="I336" s="24">
        <v>0</v>
      </c>
      <c r="J336" s="24">
        <v>0</v>
      </c>
      <c r="K336" s="24">
        <v>0.63</v>
      </c>
      <c r="L336" s="24">
        <v>15.75</v>
      </c>
      <c r="M336" s="24">
        <v>71.1</v>
      </c>
      <c r="N336" s="24">
        <v>21.15</v>
      </c>
      <c r="O336" s="71">
        <v>1.76</v>
      </c>
      <c r="P336" s="293"/>
    </row>
    <row r="337" s="183" customFormat="1" ht="18.75" spans="1:16">
      <c r="A337" s="21" t="s">
        <v>106</v>
      </c>
      <c r="B337" s="22" t="s">
        <v>107</v>
      </c>
      <c r="C337" s="23">
        <v>200</v>
      </c>
      <c r="D337" s="24">
        <v>1.4</v>
      </c>
      <c r="E337" s="24">
        <v>0</v>
      </c>
      <c r="F337" s="24">
        <v>17.8</v>
      </c>
      <c r="G337" s="24">
        <v>136.8</v>
      </c>
      <c r="H337" s="24">
        <v>0.09</v>
      </c>
      <c r="I337" s="24">
        <v>0.07</v>
      </c>
      <c r="J337" s="24">
        <v>0.002</v>
      </c>
      <c r="K337" s="70">
        <v>0.98</v>
      </c>
      <c r="L337" s="24">
        <v>119.8</v>
      </c>
      <c r="M337" s="24">
        <v>153.3</v>
      </c>
      <c r="N337" s="24">
        <v>0.28</v>
      </c>
      <c r="O337" s="71">
        <v>0.31</v>
      </c>
      <c r="P337" s="293"/>
    </row>
    <row r="338" s="2" customFormat="1" ht="18.75" customHeight="1" spans="1:16">
      <c r="A338" s="32" t="s">
        <v>39</v>
      </c>
      <c r="B338" s="33"/>
      <c r="C338" s="34">
        <f t="shared" ref="C338:O338" si="75">SUM(C333:C337)</f>
        <v>745</v>
      </c>
      <c r="D338" s="35">
        <f t="shared" si="75"/>
        <v>29.53</v>
      </c>
      <c r="E338" s="35">
        <f t="shared" si="75"/>
        <v>26.6</v>
      </c>
      <c r="F338" s="35">
        <f t="shared" si="75"/>
        <v>118.78</v>
      </c>
      <c r="G338" s="35">
        <f t="shared" si="75"/>
        <v>892.64</v>
      </c>
      <c r="H338" s="35">
        <f t="shared" si="75"/>
        <v>0.351</v>
      </c>
      <c r="I338" s="35">
        <f t="shared" si="75"/>
        <v>21.73</v>
      </c>
      <c r="J338" s="35">
        <f t="shared" si="75"/>
        <v>275.302</v>
      </c>
      <c r="K338" s="73">
        <f t="shared" si="75"/>
        <v>3.78</v>
      </c>
      <c r="L338" s="35">
        <f t="shared" si="75"/>
        <v>354.47</v>
      </c>
      <c r="M338" s="35">
        <f t="shared" si="75"/>
        <v>485.03</v>
      </c>
      <c r="N338" s="35">
        <f t="shared" si="75"/>
        <v>57.25</v>
      </c>
      <c r="O338" s="74">
        <f t="shared" si="75"/>
        <v>3.19</v>
      </c>
      <c r="P338" s="250"/>
    </row>
    <row r="339" s="1" customFormat="1" ht="16.5" spans="1:16">
      <c r="A339" s="381" t="s">
        <v>40</v>
      </c>
      <c r="B339" s="382"/>
      <c r="C339" s="18"/>
      <c r="D339" s="36"/>
      <c r="E339" s="36"/>
      <c r="F339" s="36"/>
      <c r="G339" s="36"/>
      <c r="H339" s="36"/>
      <c r="I339" s="36"/>
      <c r="J339" s="36"/>
      <c r="K339" s="75"/>
      <c r="L339" s="36"/>
      <c r="M339" s="36"/>
      <c r="N339" s="36"/>
      <c r="O339" s="76"/>
      <c r="P339" s="84"/>
    </row>
    <row r="340" s="1" customFormat="1" ht="18.75" spans="1:16">
      <c r="A340" s="21" t="s">
        <v>108</v>
      </c>
      <c r="B340" s="22" t="s">
        <v>109</v>
      </c>
      <c r="C340" s="23">
        <v>240</v>
      </c>
      <c r="D340" s="31">
        <v>6.96</v>
      </c>
      <c r="E340" s="31">
        <v>3.6</v>
      </c>
      <c r="F340" s="31">
        <v>27.36</v>
      </c>
      <c r="G340" s="31">
        <v>170.4</v>
      </c>
      <c r="H340" s="31">
        <v>0.072</v>
      </c>
      <c r="I340" s="31">
        <v>1.44</v>
      </c>
      <c r="J340" s="31">
        <v>0.024</v>
      </c>
      <c r="K340" s="72">
        <v>0</v>
      </c>
      <c r="L340" s="24">
        <v>297.6</v>
      </c>
      <c r="M340" s="24">
        <v>228</v>
      </c>
      <c r="N340" s="24">
        <v>36</v>
      </c>
      <c r="O340" s="71">
        <v>0.24</v>
      </c>
      <c r="P340" s="84"/>
    </row>
    <row r="341" s="1" customFormat="1" ht="17.25" customHeight="1" spans="1:16">
      <c r="A341" s="29" t="s">
        <v>110</v>
      </c>
      <c r="B341" s="46" t="s">
        <v>111</v>
      </c>
      <c r="C341" s="47">
        <v>60</v>
      </c>
      <c r="D341" s="24">
        <v>5.67</v>
      </c>
      <c r="E341" s="24">
        <v>6.62</v>
      </c>
      <c r="F341" s="24">
        <v>48</v>
      </c>
      <c r="G341" s="24">
        <v>229.68</v>
      </c>
      <c r="H341" s="23">
        <v>0.02</v>
      </c>
      <c r="I341" s="23">
        <v>2.18</v>
      </c>
      <c r="J341" s="23">
        <v>0.04</v>
      </c>
      <c r="K341" s="47">
        <v>1.33</v>
      </c>
      <c r="L341" s="23">
        <v>20.86</v>
      </c>
      <c r="M341" s="23">
        <v>63.55</v>
      </c>
      <c r="N341" s="23">
        <v>19.92</v>
      </c>
      <c r="O341" s="81">
        <v>0.79</v>
      </c>
      <c r="P341" s="84"/>
    </row>
    <row r="342" s="1" customFormat="1" ht="17.25" customHeight="1" spans="1:16">
      <c r="A342" s="305" t="s">
        <v>45</v>
      </c>
      <c r="B342" s="306"/>
      <c r="C342" s="34">
        <f>C340+C341</f>
        <v>300</v>
      </c>
      <c r="D342" s="34">
        <f t="shared" ref="D342:O342" si="76">D340+D341</f>
        <v>12.63</v>
      </c>
      <c r="E342" s="34">
        <f t="shared" si="76"/>
        <v>10.22</v>
      </c>
      <c r="F342" s="34">
        <f t="shared" si="76"/>
        <v>75.36</v>
      </c>
      <c r="G342" s="34">
        <f t="shared" si="76"/>
        <v>400.08</v>
      </c>
      <c r="H342" s="34">
        <f t="shared" si="76"/>
        <v>0.092</v>
      </c>
      <c r="I342" s="34">
        <f t="shared" si="76"/>
        <v>3.62</v>
      </c>
      <c r="J342" s="34">
        <f t="shared" si="76"/>
        <v>0.064</v>
      </c>
      <c r="K342" s="34">
        <f t="shared" si="76"/>
        <v>1.33</v>
      </c>
      <c r="L342" s="34">
        <f t="shared" si="76"/>
        <v>318.46</v>
      </c>
      <c r="M342" s="34">
        <f t="shared" si="76"/>
        <v>291.55</v>
      </c>
      <c r="N342" s="34">
        <f t="shared" si="76"/>
        <v>55.92</v>
      </c>
      <c r="O342" s="394">
        <f t="shared" si="76"/>
        <v>1.03</v>
      </c>
      <c r="P342" s="84"/>
    </row>
    <row r="343" s="1" customFormat="1" ht="21" customHeight="1" spans="1:16">
      <c r="A343" s="218" t="s">
        <v>213</v>
      </c>
      <c r="B343" s="338"/>
      <c r="C343" s="339"/>
      <c r="D343" s="50">
        <f t="shared" ref="D343:O343" si="77">D331+D338+D342</f>
        <v>59.99</v>
      </c>
      <c r="E343" s="50">
        <f t="shared" si="77"/>
        <v>57.27</v>
      </c>
      <c r="F343" s="50">
        <f t="shared" si="77"/>
        <v>279.57</v>
      </c>
      <c r="G343" s="50">
        <f t="shared" si="77"/>
        <v>1912.28</v>
      </c>
      <c r="H343" s="50">
        <f t="shared" si="77"/>
        <v>0.803</v>
      </c>
      <c r="I343" s="50">
        <f t="shared" si="77"/>
        <v>66.15</v>
      </c>
      <c r="J343" s="50">
        <f t="shared" si="77"/>
        <v>533.366</v>
      </c>
      <c r="K343" s="50">
        <f t="shared" si="77"/>
        <v>5.66</v>
      </c>
      <c r="L343" s="50">
        <f t="shared" si="77"/>
        <v>889.8</v>
      </c>
      <c r="M343" s="50">
        <f t="shared" si="77"/>
        <v>1014.77</v>
      </c>
      <c r="N343" s="50">
        <f t="shared" si="77"/>
        <v>171.17</v>
      </c>
      <c r="O343" s="82">
        <f t="shared" si="77"/>
        <v>5.82</v>
      </c>
      <c r="P343" s="84"/>
    </row>
    <row r="344" s="1" customFormat="1" ht="15.75" customHeight="1" spans="1:16">
      <c r="A344" s="51" t="s">
        <v>214</v>
      </c>
      <c r="B344" s="52"/>
      <c r="C344" s="53"/>
      <c r="D344" s="54">
        <f t="shared" ref="D344:O344" si="78">D331+D338+D342</f>
        <v>59.99</v>
      </c>
      <c r="E344" s="54">
        <f t="shared" si="78"/>
        <v>57.27</v>
      </c>
      <c r="F344" s="54">
        <f t="shared" si="78"/>
        <v>279.57</v>
      </c>
      <c r="G344" s="54">
        <f t="shared" si="78"/>
        <v>1912.28</v>
      </c>
      <c r="H344" s="54">
        <f t="shared" si="78"/>
        <v>0.803</v>
      </c>
      <c r="I344" s="54">
        <f t="shared" si="78"/>
        <v>66.15</v>
      </c>
      <c r="J344" s="54">
        <f t="shared" si="78"/>
        <v>533.366</v>
      </c>
      <c r="K344" s="54">
        <f t="shared" si="78"/>
        <v>5.66</v>
      </c>
      <c r="L344" s="54">
        <f t="shared" si="78"/>
        <v>889.8</v>
      </c>
      <c r="M344" s="54">
        <f t="shared" si="78"/>
        <v>1014.77</v>
      </c>
      <c r="N344" s="54">
        <f t="shared" si="78"/>
        <v>171.17</v>
      </c>
      <c r="O344" s="83">
        <f t="shared" si="78"/>
        <v>5.82</v>
      </c>
      <c r="P344" s="84"/>
    </row>
    <row r="345" s="1" customFormat="1" ht="13.5" customHeight="1" spans="1:16">
      <c r="A345" s="6"/>
      <c r="B345" s="6"/>
      <c r="C345" s="6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370"/>
      <c r="P345" s="84"/>
    </row>
    <row r="346" s="186" customFormat="1" customHeight="1" spans="1:15">
      <c r="A346" s="431"/>
      <c r="B346" s="432"/>
      <c r="C346" s="432"/>
      <c r="D346" s="433"/>
      <c r="E346" s="433"/>
      <c r="F346" s="433"/>
      <c r="G346" s="433"/>
      <c r="H346" s="433"/>
      <c r="I346" s="433"/>
      <c r="J346" s="433"/>
      <c r="K346" s="433"/>
      <c r="L346" s="433"/>
      <c r="M346" s="433"/>
      <c r="N346" s="430"/>
      <c r="O346" s="430"/>
    </row>
    <row r="347" s="186" customFormat="1" customHeight="1" spans="1:15">
      <c r="A347" s="417"/>
      <c r="B347" s="417"/>
      <c r="C347" s="417"/>
      <c r="D347" s="419"/>
      <c r="E347" s="419"/>
      <c r="F347" s="419"/>
      <c r="G347" s="428"/>
      <c r="H347" s="419"/>
      <c r="I347" s="419"/>
      <c r="J347" s="419"/>
      <c r="K347" s="419"/>
      <c r="L347" s="419"/>
      <c r="M347" s="419"/>
      <c r="N347" s="419"/>
      <c r="O347" s="419"/>
    </row>
    <row r="348" s="186" customFormat="1" customHeight="1" spans="1:15">
      <c r="A348" s="417"/>
      <c r="B348" s="417"/>
      <c r="C348" s="417"/>
      <c r="D348" s="419"/>
      <c r="E348" s="419"/>
      <c r="F348" s="419"/>
      <c r="G348" s="428"/>
      <c r="H348" s="419"/>
      <c r="I348" s="419"/>
      <c r="J348" s="419"/>
      <c r="K348" s="419"/>
      <c r="L348" s="419"/>
      <c r="M348" s="419"/>
      <c r="N348" s="419"/>
      <c r="O348" s="419"/>
    </row>
    <row r="349" s="1" customFormat="1" ht="16.5" customHeight="1" spans="1:16">
      <c r="A349" s="5"/>
      <c r="B349" s="6"/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84"/>
    </row>
    <row r="350" s="1" customFormat="1" ht="16.5" customHeight="1" spans="1:16">
      <c r="A350" s="8" t="s">
        <v>215</v>
      </c>
      <c r="B350" s="6"/>
      <c r="C350" s="6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58" t="s">
        <v>1</v>
      </c>
      <c r="O350" s="58"/>
      <c r="P350" s="371"/>
    </row>
    <row r="351" s="1" customFormat="1" ht="16.5" customHeight="1" spans="1:16">
      <c r="A351" s="9" t="s">
        <v>2</v>
      </c>
      <c r="B351" s="10" t="s">
        <v>3</v>
      </c>
      <c r="C351" s="10" t="s">
        <v>4</v>
      </c>
      <c r="D351" s="11" t="s">
        <v>5</v>
      </c>
      <c r="E351" s="11"/>
      <c r="F351" s="11"/>
      <c r="G351" s="12" t="s">
        <v>6</v>
      </c>
      <c r="H351" s="11" t="s">
        <v>7</v>
      </c>
      <c r="I351" s="11"/>
      <c r="J351" s="11"/>
      <c r="K351" s="59"/>
      <c r="L351" s="11" t="s">
        <v>8</v>
      </c>
      <c r="M351" s="11"/>
      <c r="N351" s="11"/>
      <c r="O351" s="60"/>
      <c r="P351" s="371"/>
    </row>
    <row r="352" s="2" customFormat="1" ht="16.5" spans="1:16">
      <c r="A352" s="13"/>
      <c r="B352" s="14"/>
      <c r="C352" s="14"/>
      <c r="D352" s="15" t="s">
        <v>9</v>
      </c>
      <c r="E352" s="15" t="s">
        <v>10</v>
      </c>
      <c r="F352" s="15" t="s">
        <v>11</v>
      </c>
      <c r="G352" s="16"/>
      <c r="H352" s="15" t="s">
        <v>12</v>
      </c>
      <c r="I352" s="15" t="s">
        <v>13</v>
      </c>
      <c r="J352" s="15" t="s">
        <v>14</v>
      </c>
      <c r="K352" s="62" t="s">
        <v>15</v>
      </c>
      <c r="L352" s="15" t="s">
        <v>16</v>
      </c>
      <c r="M352" s="15" t="s">
        <v>17</v>
      </c>
      <c r="N352" s="15" t="s">
        <v>18</v>
      </c>
      <c r="O352" s="63" t="s">
        <v>19</v>
      </c>
      <c r="P352" s="250"/>
    </row>
    <row r="353" s="183" customFormat="1" ht="15.75" spans="1:16">
      <c r="A353" s="17" t="s">
        <v>20</v>
      </c>
      <c r="B353" s="18"/>
      <c r="C353" s="19"/>
      <c r="D353" s="20"/>
      <c r="E353" s="20"/>
      <c r="F353" s="20"/>
      <c r="G353" s="20"/>
      <c r="H353" s="20"/>
      <c r="I353" s="20"/>
      <c r="J353" s="20"/>
      <c r="K353" s="65"/>
      <c r="L353" s="20"/>
      <c r="M353" s="20"/>
      <c r="N353" s="20"/>
      <c r="O353" s="66"/>
      <c r="P353" s="293"/>
    </row>
    <row r="354" s="183" customFormat="1" ht="18.75" spans="1:16">
      <c r="A354" s="21" t="s">
        <v>115</v>
      </c>
      <c r="B354" s="278" t="s">
        <v>116</v>
      </c>
      <c r="C354" s="385">
        <v>200</v>
      </c>
      <c r="D354" s="386">
        <v>20.32</v>
      </c>
      <c r="E354" s="386">
        <v>20.77</v>
      </c>
      <c r="F354" s="386">
        <v>67.09</v>
      </c>
      <c r="G354" s="24">
        <f>(D354*4)+(E354*9)+(F354*4)</f>
        <v>536.57</v>
      </c>
      <c r="H354" s="386">
        <v>0.24</v>
      </c>
      <c r="I354" s="386">
        <v>4.5</v>
      </c>
      <c r="J354" s="386">
        <v>104.65</v>
      </c>
      <c r="K354" s="386">
        <v>5</v>
      </c>
      <c r="L354" s="386">
        <v>145.94</v>
      </c>
      <c r="M354" s="386">
        <v>112.9</v>
      </c>
      <c r="N354" s="386">
        <v>19.28</v>
      </c>
      <c r="O354" s="396">
        <v>1.65</v>
      </c>
      <c r="P354" s="293"/>
    </row>
    <row r="355" s="1" customFormat="1" ht="18.75" spans="1:16">
      <c r="A355" s="21" t="s">
        <v>53</v>
      </c>
      <c r="B355" s="22" t="s">
        <v>117</v>
      </c>
      <c r="C355" s="23">
        <v>100</v>
      </c>
      <c r="D355" s="24">
        <v>0.4</v>
      </c>
      <c r="E355" s="24">
        <v>0.4</v>
      </c>
      <c r="F355" s="24">
        <v>9.8</v>
      </c>
      <c r="G355" s="24">
        <v>47</v>
      </c>
      <c r="H355" s="24">
        <v>0.03</v>
      </c>
      <c r="I355" s="24">
        <v>10</v>
      </c>
      <c r="J355" s="24">
        <v>0</v>
      </c>
      <c r="K355" s="70">
        <v>0.2</v>
      </c>
      <c r="L355" s="24">
        <v>16</v>
      </c>
      <c r="M355" s="24">
        <v>11</v>
      </c>
      <c r="N355" s="24">
        <v>9</v>
      </c>
      <c r="O355" s="71">
        <v>2.2</v>
      </c>
      <c r="P355" s="84"/>
    </row>
    <row r="356" s="2" customFormat="1" ht="18.75" spans="1:16">
      <c r="A356" s="29" t="s">
        <v>27</v>
      </c>
      <c r="B356" s="30" t="s">
        <v>28</v>
      </c>
      <c r="C356" s="23">
        <v>200</v>
      </c>
      <c r="D356" s="31">
        <v>0.1</v>
      </c>
      <c r="E356" s="31">
        <v>0</v>
      </c>
      <c r="F356" s="31">
        <v>15</v>
      </c>
      <c r="G356" s="24">
        <f>(D356*4)+(E356*9)+(F356*4)</f>
        <v>60.4</v>
      </c>
      <c r="H356" s="31">
        <v>0</v>
      </c>
      <c r="I356" s="31">
        <v>0</v>
      </c>
      <c r="J356" s="31">
        <v>0</v>
      </c>
      <c r="K356" s="72">
        <v>0</v>
      </c>
      <c r="L356" s="24">
        <v>11</v>
      </c>
      <c r="M356" s="24">
        <v>3</v>
      </c>
      <c r="N356" s="24">
        <v>1</v>
      </c>
      <c r="O356" s="71">
        <v>0.3</v>
      </c>
      <c r="P356" s="250"/>
    </row>
    <row r="357" s="2" customFormat="1" ht="16.5" spans="1:16">
      <c r="A357" s="305" t="s">
        <v>29</v>
      </c>
      <c r="B357" s="306"/>
      <c r="C357" s="34">
        <f t="shared" ref="C357:O357" si="79">SUM(C354:C356)</f>
        <v>500</v>
      </c>
      <c r="D357" s="35">
        <f t="shared" si="79"/>
        <v>20.82</v>
      </c>
      <c r="E357" s="35">
        <f t="shared" si="79"/>
        <v>21.17</v>
      </c>
      <c r="F357" s="35">
        <f t="shared" si="79"/>
        <v>91.89</v>
      </c>
      <c r="G357" s="35">
        <f t="shared" si="79"/>
        <v>643.97</v>
      </c>
      <c r="H357" s="35">
        <f t="shared" si="79"/>
        <v>0.27</v>
      </c>
      <c r="I357" s="35">
        <f t="shared" si="79"/>
        <v>14.5</v>
      </c>
      <c r="J357" s="35">
        <f t="shared" si="79"/>
        <v>104.65</v>
      </c>
      <c r="K357" s="73">
        <f t="shared" si="79"/>
        <v>5.2</v>
      </c>
      <c r="L357" s="35">
        <f t="shared" si="79"/>
        <v>172.94</v>
      </c>
      <c r="M357" s="35">
        <f t="shared" si="79"/>
        <v>126.9</v>
      </c>
      <c r="N357" s="35">
        <f t="shared" si="79"/>
        <v>29.28</v>
      </c>
      <c r="O357" s="74">
        <f t="shared" si="79"/>
        <v>4.15</v>
      </c>
      <c r="P357" s="250"/>
    </row>
    <row r="358" s="2" customFormat="1" ht="16.5" spans="1:16">
      <c r="A358" s="17" t="s">
        <v>30</v>
      </c>
      <c r="B358" s="18"/>
      <c r="C358" s="18"/>
      <c r="D358" s="36"/>
      <c r="E358" s="36"/>
      <c r="F358" s="36"/>
      <c r="G358" s="36"/>
      <c r="H358" s="36"/>
      <c r="I358" s="36"/>
      <c r="J358" s="36"/>
      <c r="K358" s="75"/>
      <c r="L358" s="36"/>
      <c r="M358" s="36"/>
      <c r="N358" s="36"/>
      <c r="O358" s="76"/>
      <c r="P358" s="250"/>
    </row>
    <row r="359" s="1" customFormat="1" ht="18.75" spans="1:16">
      <c r="A359" s="21" t="s">
        <v>118</v>
      </c>
      <c r="B359" s="22" t="s">
        <v>119</v>
      </c>
      <c r="C359" s="23">
        <v>60</v>
      </c>
      <c r="D359" s="24">
        <v>1.2</v>
      </c>
      <c r="E359" s="24">
        <v>5.4</v>
      </c>
      <c r="F359" s="24">
        <v>5.12</v>
      </c>
      <c r="G359" s="24">
        <f>(D359*4)+(E359*9)+(F359*4)</f>
        <v>73.88</v>
      </c>
      <c r="H359" s="24">
        <v>0.01</v>
      </c>
      <c r="I359" s="24">
        <v>4.2</v>
      </c>
      <c r="J359" s="24">
        <v>0</v>
      </c>
      <c r="K359" s="24">
        <v>0</v>
      </c>
      <c r="L359" s="24">
        <v>24.6</v>
      </c>
      <c r="M359" s="24">
        <v>22.2</v>
      </c>
      <c r="N359" s="24">
        <v>9</v>
      </c>
      <c r="O359" s="71">
        <v>0.42</v>
      </c>
      <c r="P359" s="84"/>
    </row>
    <row r="360" s="2" customFormat="1" ht="18.75" spans="1:16">
      <c r="A360" s="227" t="s">
        <v>120</v>
      </c>
      <c r="B360" s="228" t="s">
        <v>121</v>
      </c>
      <c r="C360" s="229">
        <v>210</v>
      </c>
      <c r="D360" s="283">
        <v>5.93</v>
      </c>
      <c r="E360" s="283">
        <v>10.06</v>
      </c>
      <c r="F360" s="283">
        <v>28.77</v>
      </c>
      <c r="G360" s="24">
        <v>239.34</v>
      </c>
      <c r="H360" s="283">
        <v>0.0882</v>
      </c>
      <c r="I360" s="283">
        <v>6.93</v>
      </c>
      <c r="J360" s="283">
        <v>100</v>
      </c>
      <c r="K360" s="283">
        <v>1.155</v>
      </c>
      <c r="L360" s="283">
        <v>106.66</v>
      </c>
      <c r="M360" s="283">
        <v>157.22</v>
      </c>
      <c r="N360" s="319">
        <v>8.22</v>
      </c>
      <c r="O360" s="262">
        <v>0.06</v>
      </c>
      <c r="P360" s="397"/>
    </row>
    <row r="361" s="1" customFormat="1" ht="18.75" spans="1:16">
      <c r="A361" s="21" t="s">
        <v>122</v>
      </c>
      <c r="B361" s="22" t="s">
        <v>123</v>
      </c>
      <c r="C361" s="23">
        <v>110</v>
      </c>
      <c r="D361" s="24">
        <v>9.76</v>
      </c>
      <c r="E361" s="24">
        <v>10.67</v>
      </c>
      <c r="F361" s="24">
        <v>11.99</v>
      </c>
      <c r="G361" s="24">
        <v>178.77</v>
      </c>
      <c r="H361" s="24">
        <v>0.04</v>
      </c>
      <c r="I361" s="24">
        <v>2.18</v>
      </c>
      <c r="J361" s="24">
        <v>0.06</v>
      </c>
      <c r="K361" s="24">
        <v>1.25</v>
      </c>
      <c r="L361" s="24">
        <v>54.41</v>
      </c>
      <c r="M361" s="24">
        <v>102.37</v>
      </c>
      <c r="N361" s="70">
        <v>18.61</v>
      </c>
      <c r="O361" s="71">
        <v>1.29</v>
      </c>
      <c r="P361" s="84"/>
    </row>
    <row r="362" s="2" customFormat="1" ht="18.75" spans="1:16">
      <c r="A362" s="359" t="s">
        <v>63</v>
      </c>
      <c r="B362" s="360" t="s">
        <v>64</v>
      </c>
      <c r="C362" s="23">
        <v>150</v>
      </c>
      <c r="D362" s="24">
        <v>6.68</v>
      </c>
      <c r="E362" s="24">
        <v>3.05</v>
      </c>
      <c r="F362" s="24">
        <v>36.4</v>
      </c>
      <c r="G362" s="24">
        <v>201.35</v>
      </c>
      <c r="H362" s="24">
        <v>0.057</v>
      </c>
      <c r="I362" s="24">
        <v>0</v>
      </c>
      <c r="J362" s="24">
        <v>100</v>
      </c>
      <c r="K362" s="24">
        <v>0.795</v>
      </c>
      <c r="L362" s="24">
        <v>70.28</v>
      </c>
      <c r="M362" s="24">
        <v>177.95</v>
      </c>
      <c r="N362" s="24">
        <v>8.1</v>
      </c>
      <c r="O362" s="71">
        <v>0.08</v>
      </c>
      <c r="P362" s="250"/>
    </row>
    <row r="363" s="2" customFormat="1" ht="18.75" spans="1:16">
      <c r="A363" s="21" t="s">
        <v>65</v>
      </c>
      <c r="B363" s="22" t="s">
        <v>66</v>
      </c>
      <c r="C363" s="23">
        <v>25</v>
      </c>
      <c r="D363" s="24">
        <v>1.65</v>
      </c>
      <c r="E363" s="24">
        <v>0.3</v>
      </c>
      <c r="F363" s="24">
        <v>8.35</v>
      </c>
      <c r="G363" s="24">
        <f>(D363*4)+(E363*9)+(F363*4)</f>
        <v>42.7</v>
      </c>
      <c r="H363" s="24">
        <v>0.05</v>
      </c>
      <c r="I363" s="24">
        <v>0</v>
      </c>
      <c r="J363" s="24">
        <v>0</v>
      </c>
      <c r="K363" s="24">
        <v>0.35</v>
      </c>
      <c r="L363" s="24">
        <v>8.75</v>
      </c>
      <c r="M363" s="24">
        <v>39.5</v>
      </c>
      <c r="N363" s="24">
        <v>11.75</v>
      </c>
      <c r="O363" s="71">
        <v>0.98</v>
      </c>
      <c r="P363" s="250"/>
    </row>
    <row r="364" s="1" customFormat="1" ht="18.75" spans="1:16">
      <c r="A364" s="21" t="s">
        <v>37</v>
      </c>
      <c r="B364" s="236" t="s">
        <v>124</v>
      </c>
      <c r="C364" s="23">
        <v>200</v>
      </c>
      <c r="D364" s="24">
        <v>0.3</v>
      </c>
      <c r="E364" s="24">
        <v>0</v>
      </c>
      <c r="F364" s="24">
        <v>20.1</v>
      </c>
      <c r="G364" s="24">
        <f>(D364*4)+(E364*9)+(F364*4)</f>
        <v>81.6</v>
      </c>
      <c r="H364" s="24">
        <v>0</v>
      </c>
      <c r="I364" s="24">
        <v>0.8</v>
      </c>
      <c r="J364" s="24">
        <v>0</v>
      </c>
      <c r="K364" s="24">
        <v>0</v>
      </c>
      <c r="L364" s="24">
        <v>10</v>
      </c>
      <c r="M364" s="24">
        <v>6</v>
      </c>
      <c r="N364" s="24">
        <v>3</v>
      </c>
      <c r="O364" s="71">
        <v>0.6</v>
      </c>
      <c r="P364" s="84"/>
    </row>
    <row r="365" s="2" customFormat="1" ht="15.75" customHeight="1" spans="1:16">
      <c r="A365" s="305" t="s">
        <v>39</v>
      </c>
      <c r="B365" s="306"/>
      <c r="C365" s="34">
        <f t="shared" ref="C365:O365" si="80">SUM(C359:C364)</f>
        <v>755</v>
      </c>
      <c r="D365" s="35">
        <f t="shared" si="80"/>
        <v>25.52</v>
      </c>
      <c r="E365" s="35">
        <f t="shared" si="80"/>
        <v>29.48</v>
      </c>
      <c r="F365" s="35">
        <f t="shared" si="80"/>
        <v>110.73</v>
      </c>
      <c r="G365" s="35">
        <f t="shared" si="80"/>
        <v>817.64</v>
      </c>
      <c r="H365" s="35">
        <f t="shared" si="80"/>
        <v>0.2452</v>
      </c>
      <c r="I365" s="35">
        <f t="shared" si="80"/>
        <v>14.11</v>
      </c>
      <c r="J365" s="35">
        <f t="shared" si="80"/>
        <v>200.06</v>
      </c>
      <c r="K365" s="73">
        <f t="shared" si="80"/>
        <v>3.55</v>
      </c>
      <c r="L365" s="35">
        <f t="shared" si="80"/>
        <v>274.7</v>
      </c>
      <c r="M365" s="35">
        <f t="shared" si="80"/>
        <v>505.24</v>
      </c>
      <c r="N365" s="35">
        <f t="shared" si="80"/>
        <v>58.68</v>
      </c>
      <c r="O365" s="74">
        <f t="shared" si="80"/>
        <v>3.43</v>
      </c>
      <c r="P365" s="250"/>
    </row>
    <row r="366" s="2" customFormat="1" ht="16.5" spans="1:16">
      <c r="A366" s="17" t="s">
        <v>40</v>
      </c>
      <c r="B366" s="18"/>
      <c r="C366" s="18"/>
      <c r="D366" s="36"/>
      <c r="E366" s="36"/>
      <c r="F366" s="36"/>
      <c r="G366" s="36"/>
      <c r="H366" s="36"/>
      <c r="I366" s="36"/>
      <c r="J366" s="36"/>
      <c r="K366" s="75"/>
      <c r="L366" s="36"/>
      <c r="M366" s="36"/>
      <c r="N366" s="36"/>
      <c r="O366" s="76"/>
      <c r="P366" s="84"/>
    </row>
    <row r="367" s="1" customFormat="1" ht="16.5" customHeight="1" spans="1:16">
      <c r="A367" s="29" t="s">
        <v>41</v>
      </c>
      <c r="B367" s="266" t="s">
        <v>125</v>
      </c>
      <c r="C367" s="23">
        <v>250</v>
      </c>
      <c r="D367" s="31">
        <v>7.25</v>
      </c>
      <c r="E367" s="31">
        <v>6.25</v>
      </c>
      <c r="F367" s="31">
        <v>10</v>
      </c>
      <c r="G367" s="31">
        <v>125</v>
      </c>
      <c r="H367" s="31">
        <v>0.1</v>
      </c>
      <c r="I367" s="31">
        <v>14.25</v>
      </c>
      <c r="J367" s="31">
        <v>0.05</v>
      </c>
      <c r="K367" s="31">
        <v>0</v>
      </c>
      <c r="L367" s="31">
        <v>300</v>
      </c>
      <c r="M367" s="31">
        <v>225</v>
      </c>
      <c r="N367" s="31">
        <v>35</v>
      </c>
      <c r="O367" s="71">
        <v>0.25</v>
      </c>
      <c r="P367" s="84"/>
    </row>
    <row r="368" s="180" customFormat="1" ht="16.5" customHeight="1" spans="1:16">
      <c r="A368" s="21" t="s">
        <v>126</v>
      </c>
      <c r="B368" s="46" t="s">
        <v>127</v>
      </c>
      <c r="C368" s="47">
        <v>50</v>
      </c>
      <c r="D368" s="24">
        <v>7.45</v>
      </c>
      <c r="E368" s="24">
        <v>8.2</v>
      </c>
      <c r="F368" s="24">
        <v>28.8</v>
      </c>
      <c r="G368" s="24">
        <v>218</v>
      </c>
      <c r="H368" s="24">
        <v>0.07</v>
      </c>
      <c r="I368" s="24">
        <v>2.37</v>
      </c>
      <c r="J368" s="24">
        <v>0.06</v>
      </c>
      <c r="K368" s="70">
        <v>1.22</v>
      </c>
      <c r="L368" s="24">
        <v>22.61</v>
      </c>
      <c r="M368" s="24">
        <v>68.86</v>
      </c>
      <c r="N368" s="24">
        <v>21.58</v>
      </c>
      <c r="O368" s="71">
        <v>0.86</v>
      </c>
      <c r="P368" s="84"/>
    </row>
    <row r="369" s="1" customFormat="1" ht="16.5" spans="1:16">
      <c r="A369" s="305" t="s">
        <v>45</v>
      </c>
      <c r="B369" s="306"/>
      <c r="C369" s="34">
        <v>300</v>
      </c>
      <c r="D369" s="389">
        <f t="shared" ref="D369:O369" si="81">SUM(D343:D344)</f>
        <v>119.98</v>
      </c>
      <c r="E369" s="389">
        <f t="shared" si="81"/>
        <v>114.54</v>
      </c>
      <c r="F369" s="389">
        <f t="shared" si="81"/>
        <v>559.14</v>
      </c>
      <c r="G369" s="389">
        <f t="shared" si="81"/>
        <v>3824.56</v>
      </c>
      <c r="H369" s="35">
        <f t="shared" si="81"/>
        <v>1.606</v>
      </c>
      <c r="I369" s="35">
        <f t="shared" si="81"/>
        <v>132.3</v>
      </c>
      <c r="J369" s="35">
        <f t="shared" si="81"/>
        <v>1066.732</v>
      </c>
      <c r="K369" s="73">
        <f t="shared" si="81"/>
        <v>11.32</v>
      </c>
      <c r="L369" s="35">
        <f t="shared" si="81"/>
        <v>1779.6</v>
      </c>
      <c r="M369" s="35">
        <f t="shared" si="81"/>
        <v>2029.54</v>
      </c>
      <c r="N369" s="35">
        <f t="shared" si="81"/>
        <v>342.34</v>
      </c>
      <c r="O369" s="74">
        <f t="shared" si="81"/>
        <v>11.64</v>
      </c>
      <c r="P369" s="84"/>
    </row>
    <row r="370" s="1" customFormat="1" ht="16.5" customHeight="1" spans="1:16">
      <c r="A370" s="218" t="s">
        <v>216</v>
      </c>
      <c r="B370" s="338"/>
      <c r="C370" s="339"/>
      <c r="D370" s="50">
        <f t="shared" ref="D370:O370" si="82">D357+D365+D369</f>
        <v>166.32</v>
      </c>
      <c r="E370" s="50">
        <f t="shared" si="82"/>
        <v>165.19</v>
      </c>
      <c r="F370" s="50">
        <f t="shared" si="82"/>
        <v>761.76</v>
      </c>
      <c r="G370" s="50">
        <f t="shared" si="82"/>
        <v>5286.17</v>
      </c>
      <c r="H370" s="50">
        <f t="shared" si="82"/>
        <v>2.1212</v>
      </c>
      <c r="I370" s="50">
        <f t="shared" si="82"/>
        <v>160.91</v>
      </c>
      <c r="J370" s="50">
        <f t="shared" si="82"/>
        <v>1371.442</v>
      </c>
      <c r="K370" s="50">
        <f t="shared" si="82"/>
        <v>20.07</v>
      </c>
      <c r="L370" s="50">
        <f t="shared" si="82"/>
        <v>2227.24</v>
      </c>
      <c r="M370" s="50">
        <f t="shared" si="82"/>
        <v>2661.68</v>
      </c>
      <c r="N370" s="50">
        <f t="shared" si="82"/>
        <v>430.3</v>
      </c>
      <c r="O370" s="82">
        <f t="shared" si="82"/>
        <v>19.22</v>
      </c>
      <c r="P370" s="84"/>
    </row>
    <row r="371" s="1" customFormat="1" ht="17.25" customHeight="1" spans="1:16">
      <c r="A371" s="51" t="s">
        <v>217</v>
      </c>
      <c r="B371" s="52"/>
      <c r="C371" s="53"/>
      <c r="D371" s="54">
        <f t="shared" ref="D371:O371" si="83">D357+D365+D369</f>
        <v>166.32</v>
      </c>
      <c r="E371" s="54">
        <f t="shared" si="83"/>
        <v>165.19</v>
      </c>
      <c r="F371" s="54">
        <f t="shared" si="83"/>
        <v>761.76</v>
      </c>
      <c r="G371" s="54">
        <f t="shared" si="83"/>
        <v>5286.17</v>
      </c>
      <c r="H371" s="54">
        <f t="shared" si="83"/>
        <v>2.1212</v>
      </c>
      <c r="I371" s="54">
        <f t="shared" si="83"/>
        <v>160.91</v>
      </c>
      <c r="J371" s="54">
        <f t="shared" si="83"/>
        <v>1371.442</v>
      </c>
      <c r="K371" s="54">
        <f t="shared" si="83"/>
        <v>20.07</v>
      </c>
      <c r="L371" s="54">
        <f t="shared" si="83"/>
        <v>2227.24</v>
      </c>
      <c r="M371" s="54">
        <f t="shared" si="83"/>
        <v>2661.68</v>
      </c>
      <c r="N371" s="54">
        <f t="shared" si="83"/>
        <v>430.3</v>
      </c>
      <c r="O371" s="83">
        <f t="shared" si="83"/>
        <v>19.22</v>
      </c>
      <c r="P371" s="84"/>
    </row>
    <row r="372" s="1" customFormat="1" ht="17.25" customHeight="1" spans="1:16">
      <c r="A372" s="6"/>
      <c r="B372" s="6"/>
      <c r="C372" s="6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370"/>
      <c r="P372" s="84"/>
    </row>
    <row r="373" s="186" customFormat="1" customHeight="1" spans="1:15">
      <c r="A373" s="418"/>
      <c r="B373" s="418"/>
      <c r="C373" s="434"/>
      <c r="D373" s="435"/>
      <c r="E373" s="435"/>
      <c r="F373" s="435"/>
      <c r="G373" s="435"/>
      <c r="H373" s="435"/>
      <c r="I373" s="435"/>
      <c r="J373" s="435"/>
      <c r="K373" s="435"/>
      <c r="L373" s="435"/>
      <c r="M373" s="435"/>
      <c r="N373" s="435"/>
      <c r="O373" s="435"/>
    </row>
    <row r="374" s="1" customFormat="1" ht="13.5" customHeight="1" spans="1:16">
      <c r="A374" s="8" t="s">
        <v>218</v>
      </c>
      <c r="B374" s="6"/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58" t="s">
        <v>1</v>
      </c>
      <c r="O374" s="58"/>
      <c r="P374" s="371"/>
    </row>
    <row r="375" s="1" customFormat="1" ht="15.75" customHeight="1" spans="1:16">
      <c r="A375" s="9" t="s">
        <v>2</v>
      </c>
      <c r="B375" s="10" t="s">
        <v>3</v>
      </c>
      <c r="C375" s="10" t="s">
        <v>4</v>
      </c>
      <c r="D375" s="11" t="s">
        <v>5</v>
      </c>
      <c r="E375" s="11"/>
      <c r="F375" s="11"/>
      <c r="G375" s="12" t="s">
        <v>6</v>
      </c>
      <c r="H375" s="11" t="s">
        <v>7</v>
      </c>
      <c r="I375" s="11"/>
      <c r="J375" s="11"/>
      <c r="K375" s="59"/>
      <c r="L375" s="11" t="s">
        <v>8</v>
      </c>
      <c r="M375" s="11"/>
      <c r="N375" s="11"/>
      <c r="O375" s="60"/>
      <c r="P375" s="371"/>
    </row>
    <row r="376" s="1" customFormat="1" customHeight="1" spans="1:16">
      <c r="A376" s="13"/>
      <c r="B376" s="14"/>
      <c r="C376" s="14"/>
      <c r="D376" s="15" t="s">
        <v>9</v>
      </c>
      <c r="E376" s="15" t="s">
        <v>10</v>
      </c>
      <c r="F376" s="15" t="s">
        <v>11</v>
      </c>
      <c r="G376" s="16"/>
      <c r="H376" s="15" t="s">
        <v>12</v>
      </c>
      <c r="I376" s="15" t="s">
        <v>13</v>
      </c>
      <c r="J376" s="15" t="s">
        <v>14</v>
      </c>
      <c r="K376" s="62" t="s">
        <v>15</v>
      </c>
      <c r="L376" s="15" t="s">
        <v>16</v>
      </c>
      <c r="M376" s="15" t="s">
        <v>17</v>
      </c>
      <c r="N376" s="15" t="s">
        <v>18</v>
      </c>
      <c r="O376" s="63" t="s">
        <v>19</v>
      </c>
      <c r="P376" s="293"/>
    </row>
    <row r="377" s="1" customFormat="1" ht="16.5" customHeight="1" spans="1:16">
      <c r="A377" s="284" t="s">
        <v>20</v>
      </c>
      <c r="B377" s="286"/>
      <c r="C377" s="19"/>
      <c r="D377" s="20"/>
      <c r="E377" s="20"/>
      <c r="F377" s="20"/>
      <c r="G377" s="20"/>
      <c r="H377" s="20"/>
      <c r="I377" s="20"/>
      <c r="J377" s="20"/>
      <c r="K377" s="65"/>
      <c r="L377" s="20"/>
      <c r="M377" s="20"/>
      <c r="N377" s="20"/>
      <c r="O377" s="66"/>
      <c r="P377" s="318"/>
    </row>
    <row r="378" s="1" customFormat="1" ht="16.5" customHeight="1" spans="1:16">
      <c r="A378" s="21" t="s">
        <v>131</v>
      </c>
      <c r="B378" s="22" t="s">
        <v>132</v>
      </c>
      <c r="C378" s="23">
        <v>150</v>
      </c>
      <c r="D378" s="24">
        <v>11.01</v>
      </c>
      <c r="E378" s="24">
        <v>7.6</v>
      </c>
      <c r="F378" s="24">
        <v>39.64</v>
      </c>
      <c r="G378" s="24">
        <f>(D378*4)+(E378*9)+(F378*4)</f>
        <v>271</v>
      </c>
      <c r="H378" s="24">
        <v>0.22</v>
      </c>
      <c r="I378" s="24">
        <v>0.01</v>
      </c>
      <c r="J378" s="24">
        <v>128.93</v>
      </c>
      <c r="K378" s="24">
        <v>0.6</v>
      </c>
      <c r="L378" s="24">
        <v>74.12</v>
      </c>
      <c r="M378" s="24">
        <v>126.07</v>
      </c>
      <c r="N378" s="24" t="s">
        <v>133</v>
      </c>
      <c r="O378" s="71">
        <v>0.08</v>
      </c>
      <c r="P378" s="318"/>
    </row>
    <row r="379" s="1" customFormat="1" ht="16.5" customHeight="1" spans="1:16">
      <c r="A379" s="21" t="s">
        <v>134</v>
      </c>
      <c r="B379" s="22" t="s">
        <v>135</v>
      </c>
      <c r="C379" s="23">
        <v>60</v>
      </c>
      <c r="D379" s="24">
        <v>2.74</v>
      </c>
      <c r="E379" s="24">
        <v>10.04</v>
      </c>
      <c r="F379" s="24">
        <v>18</v>
      </c>
      <c r="G379" s="24">
        <f t="shared" ref="G379:G381" si="84">(D379*4)+(E379*9)+(F379*4)</f>
        <v>173.32</v>
      </c>
      <c r="H379" s="24">
        <v>0.05</v>
      </c>
      <c r="I379" s="24">
        <v>0</v>
      </c>
      <c r="J379" s="24">
        <v>60</v>
      </c>
      <c r="K379" s="24">
        <v>0.3</v>
      </c>
      <c r="L379" s="24">
        <v>49.2</v>
      </c>
      <c r="M379" s="24">
        <v>13</v>
      </c>
      <c r="N379" s="24">
        <v>6.05</v>
      </c>
      <c r="O379" s="71">
        <v>1.28</v>
      </c>
      <c r="P379" s="318"/>
    </row>
    <row r="380" s="2" customFormat="1" ht="18.75" spans="1:16">
      <c r="A380" s="21" t="s">
        <v>53</v>
      </c>
      <c r="B380" s="22" t="s">
        <v>54</v>
      </c>
      <c r="C380" s="23">
        <v>100</v>
      </c>
      <c r="D380" s="31">
        <v>0.9</v>
      </c>
      <c r="E380" s="31">
        <v>0.2</v>
      </c>
      <c r="F380" s="31">
        <v>8.1</v>
      </c>
      <c r="G380" s="24">
        <f t="shared" si="84"/>
        <v>37.8</v>
      </c>
      <c r="H380" s="31">
        <v>0.04</v>
      </c>
      <c r="I380" s="31">
        <v>60</v>
      </c>
      <c r="J380" s="31">
        <v>0</v>
      </c>
      <c r="K380" s="31">
        <v>0.2</v>
      </c>
      <c r="L380" s="24">
        <v>34</v>
      </c>
      <c r="M380" s="24">
        <v>23</v>
      </c>
      <c r="N380" s="24">
        <v>13</v>
      </c>
      <c r="O380" s="71">
        <v>0.3</v>
      </c>
      <c r="P380" s="250"/>
    </row>
    <row r="381" s="183" customFormat="1" ht="15.75" customHeight="1" spans="1:16">
      <c r="A381" s="237" t="s">
        <v>136</v>
      </c>
      <c r="B381" s="22" t="s">
        <v>137</v>
      </c>
      <c r="C381" s="23">
        <v>200</v>
      </c>
      <c r="D381" s="24">
        <v>3.6</v>
      </c>
      <c r="E381" s="24">
        <v>3.3</v>
      </c>
      <c r="F381" s="24">
        <v>25</v>
      </c>
      <c r="G381" s="24">
        <f t="shared" si="84"/>
        <v>144.1</v>
      </c>
      <c r="H381" s="24">
        <v>0.04</v>
      </c>
      <c r="I381" s="24">
        <v>1.3</v>
      </c>
      <c r="J381" s="24">
        <v>0.02</v>
      </c>
      <c r="K381" s="70">
        <v>0</v>
      </c>
      <c r="L381" s="24">
        <v>124</v>
      </c>
      <c r="M381" s="24">
        <v>110</v>
      </c>
      <c r="N381" s="24">
        <v>27</v>
      </c>
      <c r="O381" s="71">
        <v>0.8</v>
      </c>
      <c r="P381" s="246"/>
    </row>
    <row r="382" s="4" customFormat="1" ht="15.75" customHeight="1" spans="1:16">
      <c r="A382" s="398" t="s">
        <v>29</v>
      </c>
      <c r="B382" s="399"/>
      <c r="C382" s="314">
        <f t="shared" ref="C382:O382" si="85">SUM(C378:C381)</f>
        <v>510</v>
      </c>
      <c r="D382" s="400">
        <f t="shared" si="85"/>
        <v>18.25</v>
      </c>
      <c r="E382" s="400">
        <f t="shared" si="85"/>
        <v>21.14</v>
      </c>
      <c r="F382" s="400">
        <f t="shared" si="85"/>
        <v>90.74</v>
      </c>
      <c r="G382" s="400">
        <f t="shared" si="85"/>
        <v>626.22</v>
      </c>
      <c r="H382" s="400">
        <f t="shared" si="85"/>
        <v>0.35</v>
      </c>
      <c r="I382" s="400">
        <f t="shared" si="85"/>
        <v>61.31</v>
      </c>
      <c r="J382" s="400">
        <f t="shared" si="85"/>
        <v>188.95</v>
      </c>
      <c r="K382" s="408">
        <f t="shared" si="85"/>
        <v>1.1</v>
      </c>
      <c r="L382" s="208">
        <f t="shared" si="85"/>
        <v>281.32</v>
      </c>
      <c r="M382" s="208">
        <f t="shared" si="85"/>
        <v>272.07</v>
      </c>
      <c r="N382" s="208">
        <f t="shared" si="85"/>
        <v>46.05</v>
      </c>
      <c r="O382" s="255">
        <f t="shared" si="85"/>
        <v>2.46</v>
      </c>
      <c r="P382" s="84"/>
    </row>
    <row r="383" s="1" customFormat="1" customHeight="1" spans="1:16">
      <c r="A383" s="401" t="s">
        <v>30</v>
      </c>
      <c r="B383" s="402"/>
      <c r="C383" s="18"/>
      <c r="D383" s="36"/>
      <c r="E383" s="36"/>
      <c r="F383" s="36"/>
      <c r="G383" s="36"/>
      <c r="H383" s="36"/>
      <c r="I383" s="36"/>
      <c r="J383" s="36"/>
      <c r="K383" s="75"/>
      <c r="L383" s="36"/>
      <c r="M383" s="36"/>
      <c r="N383" s="36"/>
      <c r="O383" s="76"/>
      <c r="P383" s="250"/>
    </row>
    <row r="384" s="2" customFormat="1" ht="18.75" spans="1:16">
      <c r="A384" s="21" t="s">
        <v>138</v>
      </c>
      <c r="B384" s="22" t="s">
        <v>139</v>
      </c>
      <c r="C384" s="23">
        <v>60</v>
      </c>
      <c r="D384" s="24">
        <v>2.94</v>
      </c>
      <c r="E384" s="24">
        <v>5.58</v>
      </c>
      <c r="F384" s="24">
        <v>4.44</v>
      </c>
      <c r="G384" s="24">
        <v>114.83</v>
      </c>
      <c r="H384" s="24">
        <v>0.018</v>
      </c>
      <c r="I384" s="24">
        <v>6.06</v>
      </c>
      <c r="J384" s="24">
        <v>0.012</v>
      </c>
      <c r="K384" s="24">
        <v>1.38</v>
      </c>
      <c r="L384" s="24">
        <v>99</v>
      </c>
      <c r="M384" s="24">
        <v>85.2</v>
      </c>
      <c r="N384" s="70">
        <v>14.4</v>
      </c>
      <c r="O384" s="71">
        <v>0.84</v>
      </c>
      <c r="P384" s="250"/>
    </row>
    <row r="385" s="183" customFormat="1" ht="18.75" spans="1:16">
      <c r="A385" s="21" t="s">
        <v>140</v>
      </c>
      <c r="B385" s="22" t="s">
        <v>141</v>
      </c>
      <c r="C385" s="23">
        <v>200</v>
      </c>
      <c r="D385" s="214">
        <v>2.6</v>
      </c>
      <c r="E385" s="214">
        <v>2.83</v>
      </c>
      <c r="F385" s="214">
        <v>19.02</v>
      </c>
      <c r="G385" s="24">
        <f>(D385*4)+(E385*9)+(F385*4)</f>
        <v>111.95</v>
      </c>
      <c r="H385" s="214">
        <v>0.1</v>
      </c>
      <c r="I385" s="214">
        <v>21</v>
      </c>
      <c r="J385" s="214">
        <v>10</v>
      </c>
      <c r="K385" s="214">
        <v>18</v>
      </c>
      <c r="L385" s="214">
        <v>125</v>
      </c>
      <c r="M385" s="214">
        <v>91</v>
      </c>
      <c r="N385" s="214">
        <v>5</v>
      </c>
      <c r="O385" s="254">
        <v>0.2</v>
      </c>
      <c r="P385" s="250"/>
    </row>
    <row r="386" s="2" customFormat="1" ht="18.75" spans="1:16">
      <c r="A386" s="21" t="s">
        <v>142</v>
      </c>
      <c r="B386" s="22" t="s">
        <v>143</v>
      </c>
      <c r="C386" s="23">
        <v>100</v>
      </c>
      <c r="D386" s="24">
        <v>14.4</v>
      </c>
      <c r="E386" s="24">
        <v>14.98</v>
      </c>
      <c r="F386" s="24">
        <v>16.37</v>
      </c>
      <c r="G386" s="24">
        <f>(D386*4)+(E386*9)+(F386*4)</f>
        <v>257.9</v>
      </c>
      <c r="H386" s="24">
        <v>0.18</v>
      </c>
      <c r="I386" s="24">
        <v>9</v>
      </c>
      <c r="J386" s="24">
        <v>0.45</v>
      </c>
      <c r="K386" s="70">
        <v>42</v>
      </c>
      <c r="L386" s="24">
        <v>185</v>
      </c>
      <c r="M386" s="24">
        <v>55</v>
      </c>
      <c r="N386" s="24">
        <v>0</v>
      </c>
      <c r="O386" s="71">
        <v>0</v>
      </c>
      <c r="P386" s="250"/>
    </row>
    <row r="387" s="2" customFormat="1" ht="18.75" customHeight="1" spans="1:16">
      <c r="A387" s="21" t="s">
        <v>144</v>
      </c>
      <c r="B387" s="22" t="s">
        <v>145</v>
      </c>
      <c r="C387" s="23">
        <v>150</v>
      </c>
      <c r="D387" s="24">
        <v>3.68</v>
      </c>
      <c r="E387" s="24">
        <v>6</v>
      </c>
      <c r="F387" s="24">
        <v>33.75</v>
      </c>
      <c r="G387" s="24">
        <v>204.6</v>
      </c>
      <c r="H387" s="24">
        <v>0.027</v>
      </c>
      <c r="I387" s="24">
        <v>0</v>
      </c>
      <c r="J387" s="24">
        <v>0.0405</v>
      </c>
      <c r="K387" s="70">
        <v>0.285</v>
      </c>
      <c r="L387" s="24">
        <v>5.1</v>
      </c>
      <c r="M387" s="24">
        <v>70.8</v>
      </c>
      <c r="N387" s="24">
        <v>22.8</v>
      </c>
      <c r="O387" s="71">
        <v>0.525</v>
      </c>
      <c r="P387" s="84"/>
    </row>
    <row r="388" s="2" customFormat="1" ht="16.5" customHeight="1" spans="1:16">
      <c r="A388" s="21" t="s">
        <v>65</v>
      </c>
      <c r="B388" s="22" t="s">
        <v>66</v>
      </c>
      <c r="C388" s="23">
        <v>40</v>
      </c>
      <c r="D388" s="24">
        <v>2.64</v>
      </c>
      <c r="E388" s="24">
        <v>0.48</v>
      </c>
      <c r="F388" s="24">
        <v>13.36</v>
      </c>
      <c r="G388" s="24">
        <f>(D388*4)+(E388*9)+(F388*4)</f>
        <v>68.32</v>
      </c>
      <c r="H388" s="24">
        <v>0.07</v>
      </c>
      <c r="I388" s="24">
        <v>0</v>
      </c>
      <c r="J388" s="24">
        <v>0</v>
      </c>
      <c r="K388" s="24">
        <v>0.56</v>
      </c>
      <c r="L388" s="24">
        <v>14</v>
      </c>
      <c r="M388" s="24">
        <v>63.2</v>
      </c>
      <c r="N388" s="24">
        <v>18.8</v>
      </c>
      <c r="O388" s="71">
        <v>1.56</v>
      </c>
      <c r="P388" s="250"/>
    </row>
    <row r="389" s="1" customFormat="1" ht="18.75" spans="1:16">
      <c r="A389" s="21" t="s">
        <v>146</v>
      </c>
      <c r="B389" s="236" t="s">
        <v>147</v>
      </c>
      <c r="C389" s="23">
        <v>200</v>
      </c>
      <c r="D389" s="24">
        <v>0.1</v>
      </c>
      <c r="E389" s="24">
        <v>0</v>
      </c>
      <c r="F389" s="24">
        <v>23.82</v>
      </c>
      <c r="G389" s="24">
        <f>(D389*4)+(E389*9)+(F389*4)</f>
        <v>95.68</v>
      </c>
      <c r="H389" s="24">
        <v>0.02</v>
      </c>
      <c r="I389" s="24">
        <v>0.45</v>
      </c>
      <c r="J389" s="24">
        <v>0</v>
      </c>
      <c r="K389" s="70">
        <v>0</v>
      </c>
      <c r="L389" s="24">
        <v>26</v>
      </c>
      <c r="M389" s="24">
        <v>18</v>
      </c>
      <c r="N389" s="24">
        <v>6</v>
      </c>
      <c r="O389" s="71">
        <v>1.25</v>
      </c>
      <c r="P389" s="84"/>
    </row>
    <row r="390" s="2" customFormat="1" ht="15.75" customHeight="1" spans="1:16">
      <c r="A390" s="305" t="s">
        <v>39</v>
      </c>
      <c r="B390" s="306"/>
      <c r="C390" s="314">
        <f t="shared" ref="C390:O390" si="86">SUM(C384:C389)</f>
        <v>750</v>
      </c>
      <c r="D390" s="35">
        <f t="shared" si="86"/>
        <v>26.36</v>
      </c>
      <c r="E390" s="35">
        <f t="shared" si="86"/>
        <v>29.87</v>
      </c>
      <c r="F390" s="35">
        <f t="shared" si="86"/>
        <v>110.76</v>
      </c>
      <c r="G390" s="35">
        <f t="shared" si="86"/>
        <v>853.28</v>
      </c>
      <c r="H390" s="35">
        <f t="shared" si="86"/>
        <v>0.415</v>
      </c>
      <c r="I390" s="35">
        <f t="shared" si="86"/>
        <v>36.51</v>
      </c>
      <c r="J390" s="35">
        <f t="shared" si="86"/>
        <v>10.5025</v>
      </c>
      <c r="K390" s="73">
        <f t="shared" si="86"/>
        <v>62.225</v>
      </c>
      <c r="L390" s="35">
        <f t="shared" si="86"/>
        <v>454.1</v>
      </c>
      <c r="M390" s="35">
        <f t="shared" si="86"/>
        <v>383.2</v>
      </c>
      <c r="N390" s="35">
        <f t="shared" si="86"/>
        <v>67</v>
      </c>
      <c r="O390" s="74">
        <f t="shared" si="86"/>
        <v>4.375</v>
      </c>
      <c r="P390" s="293"/>
    </row>
    <row r="391" s="2" customFormat="1" customHeight="1" spans="1:16">
      <c r="A391" s="379" t="s">
        <v>40</v>
      </c>
      <c r="B391" s="380"/>
      <c r="C391" s="403"/>
      <c r="D391" s="404"/>
      <c r="E391" s="404"/>
      <c r="F391" s="404"/>
      <c r="G391" s="404"/>
      <c r="H391" s="404"/>
      <c r="I391" s="404"/>
      <c r="J391" s="404"/>
      <c r="K391" s="409"/>
      <c r="L391" s="36"/>
      <c r="M391" s="36"/>
      <c r="N391" s="36"/>
      <c r="O391" s="76"/>
      <c r="P391" s="293"/>
    </row>
    <row r="392" s="1" customFormat="1" customHeight="1" spans="1:16">
      <c r="A392" s="21" t="s">
        <v>41</v>
      </c>
      <c r="B392" s="22" t="s">
        <v>42</v>
      </c>
      <c r="C392" s="23">
        <v>240</v>
      </c>
      <c r="D392" s="31">
        <v>6.96</v>
      </c>
      <c r="E392" s="31">
        <v>6</v>
      </c>
      <c r="F392" s="31">
        <v>9.6</v>
      </c>
      <c r="G392" s="31">
        <v>120</v>
      </c>
      <c r="H392" s="31">
        <v>0.096</v>
      </c>
      <c r="I392" s="31">
        <v>1.68</v>
      </c>
      <c r="J392" s="31">
        <v>0.048</v>
      </c>
      <c r="K392" s="72">
        <v>0</v>
      </c>
      <c r="L392" s="24">
        <v>288</v>
      </c>
      <c r="M392" s="24">
        <v>216</v>
      </c>
      <c r="N392" s="24">
        <v>33.6</v>
      </c>
      <c r="O392" s="71">
        <v>0.24</v>
      </c>
      <c r="P392" s="84"/>
    </row>
    <row r="393" s="2" customFormat="1" ht="15.75" customHeight="1" spans="1:16">
      <c r="A393" s="21" t="s">
        <v>126</v>
      </c>
      <c r="B393" s="46" t="s">
        <v>148</v>
      </c>
      <c r="C393" s="47">
        <v>60</v>
      </c>
      <c r="D393" s="23">
        <v>4.02</v>
      </c>
      <c r="E393" s="24">
        <v>7</v>
      </c>
      <c r="F393" s="23">
        <v>30.7</v>
      </c>
      <c r="G393" s="23">
        <v>274.1</v>
      </c>
      <c r="H393" s="24">
        <v>0.1</v>
      </c>
      <c r="I393" s="24">
        <v>0</v>
      </c>
      <c r="J393" s="24">
        <v>0.07</v>
      </c>
      <c r="K393" s="70">
        <v>1.17</v>
      </c>
      <c r="L393" s="24">
        <v>15</v>
      </c>
      <c r="M393" s="24">
        <v>67.67</v>
      </c>
      <c r="N393" s="24">
        <v>10</v>
      </c>
      <c r="O393" s="71">
        <v>0.83</v>
      </c>
      <c r="P393" s="84"/>
    </row>
    <row r="394" s="183" customFormat="1" ht="16.5" customHeight="1" spans="1:16">
      <c r="A394" s="305" t="s">
        <v>45</v>
      </c>
      <c r="B394" s="306"/>
      <c r="C394" s="34">
        <f>SUM(C392:C393)</f>
        <v>300</v>
      </c>
      <c r="D394" s="35">
        <f t="shared" ref="D394:O394" si="87">SUM(D392:D393)</f>
        <v>10.98</v>
      </c>
      <c r="E394" s="35">
        <f t="shared" si="87"/>
        <v>13</v>
      </c>
      <c r="F394" s="35">
        <f t="shared" si="87"/>
        <v>40.3</v>
      </c>
      <c r="G394" s="35">
        <f t="shared" si="87"/>
        <v>394.1</v>
      </c>
      <c r="H394" s="35">
        <f t="shared" si="87"/>
        <v>0.196</v>
      </c>
      <c r="I394" s="35">
        <f t="shared" si="87"/>
        <v>1.68</v>
      </c>
      <c r="J394" s="35">
        <f t="shared" si="87"/>
        <v>0.118</v>
      </c>
      <c r="K394" s="73">
        <f t="shared" si="87"/>
        <v>1.17</v>
      </c>
      <c r="L394" s="35">
        <f t="shared" si="87"/>
        <v>303</v>
      </c>
      <c r="M394" s="35">
        <f t="shared" si="87"/>
        <v>283.67</v>
      </c>
      <c r="N394" s="35">
        <f t="shared" si="87"/>
        <v>43.6</v>
      </c>
      <c r="O394" s="74">
        <f t="shared" si="87"/>
        <v>1.07</v>
      </c>
      <c r="P394" s="84"/>
    </row>
    <row r="395" s="183" customFormat="1" ht="17.25" customHeight="1" spans="1:16">
      <c r="A395" s="218" t="s">
        <v>219</v>
      </c>
      <c r="B395" s="219"/>
      <c r="C395" s="220"/>
      <c r="D395" s="50">
        <f t="shared" ref="D395:O395" si="88">D382+D390+D394</f>
        <v>55.59</v>
      </c>
      <c r="E395" s="50">
        <f t="shared" si="88"/>
        <v>64.01</v>
      </c>
      <c r="F395" s="50">
        <f t="shared" si="88"/>
        <v>241.8</v>
      </c>
      <c r="G395" s="50">
        <f t="shared" si="88"/>
        <v>1873.6</v>
      </c>
      <c r="H395" s="50">
        <f t="shared" si="88"/>
        <v>0.961</v>
      </c>
      <c r="I395" s="50">
        <f t="shared" si="88"/>
        <v>99.5</v>
      </c>
      <c r="J395" s="50">
        <f t="shared" si="88"/>
        <v>199.5705</v>
      </c>
      <c r="K395" s="50">
        <f t="shared" si="88"/>
        <v>64.495</v>
      </c>
      <c r="L395" s="392">
        <f t="shared" si="88"/>
        <v>1038.42</v>
      </c>
      <c r="M395" s="50">
        <f t="shared" si="88"/>
        <v>938.94</v>
      </c>
      <c r="N395" s="50">
        <f t="shared" si="88"/>
        <v>156.65</v>
      </c>
      <c r="O395" s="82">
        <f t="shared" si="88"/>
        <v>7.905</v>
      </c>
      <c r="P395" s="84"/>
    </row>
    <row r="396" s="1" customFormat="1" ht="17.25" customHeight="1" spans="1:16">
      <c r="A396" s="51" t="s">
        <v>220</v>
      </c>
      <c r="B396" s="52"/>
      <c r="C396" s="436"/>
      <c r="D396" s="54">
        <f t="shared" ref="D396:G396" si="89">D382+D390+D394</f>
        <v>55.59</v>
      </c>
      <c r="E396" s="54">
        <f t="shared" si="89"/>
        <v>64.01</v>
      </c>
      <c r="F396" s="54">
        <f t="shared" si="89"/>
        <v>241.8</v>
      </c>
      <c r="G396" s="54">
        <f t="shared" si="89"/>
        <v>1873.6</v>
      </c>
      <c r="H396" s="54">
        <f t="shared" ref="H396:O396" si="90">H382+H390+H394</f>
        <v>0.961</v>
      </c>
      <c r="I396" s="54">
        <f t="shared" si="90"/>
        <v>99.5</v>
      </c>
      <c r="J396" s="54">
        <f t="shared" si="90"/>
        <v>199.5705</v>
      </c>
      <c r="K396" s="54">
        <f t="shared" si="90"/>
        <v>64.495</v>
      </c>
      <c r="L396" s="54">
        <f t="shared" si="90"/>
        <v>1038.42</v>
      </c>
      <c r="M396" s="54">
        <f t="shared" si="90"/>
        <v>938.94</v>
      </c>
      <c r="N396" s="54">
        <f t="shared" si="90"/>
        <v>156.65</v>
      </c>
      <c r="O396" s="83">
        <f t="shared" si="90"/>
        <v>7.905</v>
      </c>
      <c r="P396" s="84"/>
    </row>
    <row r="397" s="186" customFormat="1" customHeight="1" spans="1:15">
      <c r="A397" s="437"/>
      <c r="B397" s="437"/>
      <c r="C397" s="437"/>
      <c r="D397" s="419"/>
      <c r="E397" s="419"/>
      <c r="F397" s="419"/>
      <c r="G397" s="438"/>
      <c r="H397" s="419"/>
      <c r="I397" s="419"/>
      <c r="J397" s="419"/>
      <c r="K397" s="419"/>
      <c r="L397" s="419"/>
      <c r="M397" s="419"/>
      <c r="N397" s="419"/>
      <c r="O397" s="419"/>
    </row>
    <row r="398" s="186" customFormat="1" customHeight="1" spans="1:15">
      <c r="A398" s="418"/>
      <c r="B398" s="418"/>
      <c r="C398" s="434"/>
      <c r="D398" s="435"/>
      <c r="E398" s="435"/>
      <c r="F398" s="435"/>
      <c r="G398" s="435"/>
      <c r="H398" s="435"/>
      <c r="I398" s="435"/>
      <c r="J398" s="435"/>
      <c r="K398" s="435"/>
      <c r="L398" s="435"/>
      <c r="M398" s="435"/>
      <c r="N398" s="435"/>
      <c r="O398" s="435"/>
    </row>
    <row r="399" s="186" customFormat="1" customHeight="1" spans="1:15">
      <c r="A399" s="439"/>
      <c r="B399" s="440"/>
      <c r="C399" s="441"/>
      <c r="D399" s="442"/>
      <c r="E399" s="442"/>
      <c r="F399" s="442"/>
      <c r="G399" s="442"/>
      <c r="H399" s="442"/>
      <c r="I399" s="442"/>
      <c r="J399" s="442"/>
      <c r="K399" s="442"/>
      <c r="L399" s="442"/>
      <c r="M399" s="442"/>
      <c r="N399" s="442"/>
      <c r="O399" s="442"/>
    </row>
    <row r="400" s="183" customFormat="1" ht="16.5" customHeight="1" spans="1:16">
      <c r="A400" s="8" t="s">
        <v>221</v>
      </c>
      <c r="B400" s="6"/>
      <c r="C400" s="6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58"/>
      <c r="O400" s="58"/>
      <c r="P400" s="293"/>
    </row>
    <row r="401" s="1" customFormat="1" ht="16.5" customHeight="1" spans="1:16">
      <c r="A401" s="361" t="s">
        <v>2</v>
      </c>
      <c r="B401" s="362" t="s">
        <v>3</v>
      </c>
      <c r="C401" s="362" t="s">
        <v>4</v>
      </c>
      <c r="D401" s="59" t="s">
        <v>5</v>
      </c>
      <c r="E401" s="405"/>
      <c r="F401" s="406"/>
      <c r="G401" s="196" t="s">
        <v>6</v>
      </c>
      <c r="H401" s="59" t="s">
        <v>7</v>
      </c>
      <c r="I401" s="405"/>
      <c r="J401" s="405"/>
      <c r="K401" s="406"/>
      <c r="L401" s="59" t="s">
        <v>8</v>
      </c>
      <c r="M401" s="405"/>
      <c r="N401" s="405"/>
      <c r="O401" s="410"/>
      <c r="P401" s="250"/>
    </row>
    <row r="402" s="180" customFormat="1" ht="15.75" customHeight="1" spans="1:16">
      <c r="A402" s="367"/>
      <c r="B402" s="368"/>
      <c r="C402" s="368"/>
      <c r="D402" s="15" t="s">
        <v>9</v>
      </c>
      <c r="E402" s="15" t="s">
        <v>10</v>
      </c>
      <c r="F402" s="15" t="s">
        <v>11</v>
      </c>
      <c r="G402" s="200"/>
      <c r="H402" s="15" t="s">
        <v>12</v>
      </c>
      <c r="I402" s="15" t="s">
        <v>13</v>
      </c>
      <c r="J402" s="15" t="s">
        <v>14</v>
      </c>
      <c r="K402" s="15" t="s">
        <v>15</v>
      </c>
      <c r="L402" s="15" t="s">
        <v>16</v>
      </c>
      <c r="M402" s="15" t="s">
        <v>17</v>
      </c>
      <c r="N402" s="15" t="s">
        <v>18</v>
      </c>
      <c r="O402" s="63" t="s">
        <v>19</v>
      </c>
      <c r="P402" s="250"/>
    </row>
    <row r="403" s="4" customFormat="1" ht="15.75" spans="1:16">
      <c r="A403" s="17" t="s">
        <v>20</v>
      </c>
      <c r="B403" s="18"/>
      <c r="C403" s="19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66"/>
      <c r="P403" s="250"/>
    </row>
    <row r="404" s="1" customFormat="1" ht="15.75" customHeight="1" spans="1:16">
      <c r="A404" s="21" t="s">
        <v>152</v>
      </c>
      <c r="B404" s="22" t="s">
        <v>153</v>
      </c>
      <c r="C404" s="23">
        <v>200</v>
      </c>
      <c r="D404" s="24">
        <v>17.64</v>
      </c>
      <c r="E404" s="24">
        <v>19.1</v>
      </c>
      <c r="F404" s="24">
        <v>50.54</v>
      </c>
      <c r="G404" s="24">
        <f t="shared" ref="G404:G406" si="91">(D404*4)+(E404*9)+(F404*4)</f>
        <v>444.62</v>
      </c>
      <c r="H404" s="24">
        <v>0.23</v>
      </c>
      <c r="I404" s="24">
        <v>0.05</v>
      </c>
      <c r="J404" s="24">
        <v>97</v>
      </c>
      <c r="K404" s="24">
        <v>0.45</v>
      </c>
      <c r="L404" s="24">
        <v>258.65</v>
      </c>
      <c r="M404" s="24">
        <v>137.92</v>
      </c>
      <c r="N404" s="24">
        <v>1</v>
      </c>
      <c r="O404" s="71">
        <v>1.85</v>
      </c>
      <c r="P404" s="186"/>
    </row>
    <row r="405" s="183" customFormat="1" ht="18.75" customHeight="1" spans="1:16">
      <c r="A405" s="227" t="s">
        <v>53</v>
      </c>
      <c r="B405" s="228" t="s">
        <v>154</v>
      </c>
      <c r="C405" s="229">
        <v>100</v>
      </c>
      <c r="D405" s="283">
        <v>1.5</v>
      </c>
      <c r="E405" s="283">
        <v>0.5</v>
      </c>
      <c r="F405" s="283">
        <v>21</v>
      </c>
      <c r="G405" s="24">
        <f t="shared" si="91"/>
        <v>94.5</v>
      </c>
      <c r="H405" s="283">
        <v>0.04</v>
      </c>
      <c r="I405" s="283">
        <v>10</v>
      </c>
      <c r="J405" s="283">
        <v>0</v>
      </c>
      <c r="K405" s="283">
        <v>0.4</v>
      </c>
      <c r="L405" s="283">
        <v>8</v>
      </c>
      <c r="M405" s="283">
        <v>28</v>
      </c>
      <c r="N405" s="283">
        <v>42</v>
      </c>
      <c r="O405" s="298">
        <v>0.6</v>
      </c>
      <c r="P405" s="318"/>
    </row>
    <row r="406" s="2" customFormat="1" ht="16.5" customHeight="1" spans="1:16">
      <c r="A406" s="21" t="s">
        <v>100</v>
      </c>
      <c r="B406" s="22" t="s">
        <v>101</v>
      </c>
      <c r="C406" s="23">
        <v>200</v>
      </c>
      <c r="D406" s="24">
        <v>0.1</v>
      </c>
      <c r="E406" s="24">
        <v>0</v>
      </c>
      <c r="F406" s="24">
        <v>15.2</v>
      </c>
      <c r="G406" s="24">
        <f t="shared" si="91"/>
        <v>61.2</v>
      </c>
      <c r="H406" s="24">
        <v>0</v>
      </c>
      <c r="I406" s="24">
        <v>2.8</v>
      </c>
      <c r="J406" s="24">
        <v>0</v>
      </c>
      <c r="K406" s="24">
        <v>0</v>
      </c>
      <c r="L406" s="24">
        <v>14.2</v>
      </c>
      <c r="M406" s="24">
        <v>4</v>
      </c>
      <c r="N406" s="24">
        <v>2</v>
      </c>
      <c r="O406" s="71">
        <v>0.4</v>
      </c>
      <c r="P406" s="84"/>
    </row>
    <row r="407" s="2" customFormat="1" ht="16.5" customHeight="1" spans="1:16">
      <c r="A407" s="305" t="s">
        <v>29</v>
      </c>
      <c r="B407" s="306"/>
      <c r="C407" s="34">
        <f t="shared" ref="C407:O407" si="92">SUM(C404:C406)</f>
        <v>500</v>
      </c>
      <c r="D407" s="35">
        <f t="shared" si="92"/>
        <v>19.24</v>
      </c>
      <c r="E407" s="35">
        <f t="shared" si="92"/>
        <v>19.6</v>
      </c>
      <c r="F407" s="35">
        <f t="shared" si="92"/>
        <v>86.74</v>
      </c>
      <c r="G407" s="35">
        <f t="shared" si="92"/>
        <v>600.32</v>
      </c>
      <c r="H407" s="35">
        <f t="shared" si="92"/>
        <v>0.27</v>
      </c>
      <c r="I407" s="35">
        <f t="shared" si="92"/>
        <v>12.85</v>
      </c>
      <c r="J407" s="35">
        <f t="shared" si="92"/>
        <v>97</v>
      </c>
      <c r="K407" s="35">
        <f t="shared" si="92"/>
        <v>0.85</v>
      </c>
      <c r="L407" s="35">
        <f t="shared" si="92"/>
        <v>280.85</v>
      </c>
      <c r="M407" s="35">
        <f t="shared" si="92"/>
        <v>169.92</v>
      </c>
      <c r="N407" s="35">
        <f t="shared" si="92"/>
        <v>45</v>
      </c>
      <c r="O407" s="74">
        <f t="shared" si="92"/>
        <v>2.85</v>
      </c>
      <c r="P407" s="250"/>
    </row>
    <row r="408" ht="16.5" spans="1:16">
      <c r="A408" s="17" t="s">
        <v>30</v>
      </c>
      <c r="B408" s="18"/>
      <c r="C408" s="18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76"/>
      <c r="P408" s="250"/>
    </row>
    <row r="409" s="2" customFormat="1" ht="18.75" spans="1:16">
      <c r="A409" s="21" t="s">
        <v>23</v>
      </c>
      <c r="B409" s="22" t="s">
        <v>24</v>
      </c>
      <c r="C409" s="23">
        <v>100</v>
      </c>
      <c r="D409" s="24">
        <v>3.1</v>
      </c>
      <c r="E409" s="24">
        <v>0.2</v>
      </c>
      <c r="F409" s="24">
        <v>6.5</v>
      </c>
      <c r="G409" s="24">
        <f t="shared" ref="G409:G414" si="93">(D409*4)+(E409*9)+(F409*4)</f>
        <v>40.2</v>
      </c>
      <c r="H409" s="24">
        <v>0.1</v>
      </c>
      <c r="I409" s="24">
        <v>10</v>
      </c>
      <c r="J409" s="24">
        <v>0.3</v>
      </c>
      <c r="K409" s="24">
        <v>0</v>
      </c>
      <c r="L409" s="24">
        <v>20</v>
      </c>
      <c r="M409" s="24">
        <v>62</v>
      </c>
      <c r="N409" s="24">
        <v>21</v>
      </c>
      <c r="O409" s="71">
        <v>0.7</v>
      </c>
      <c r="P409" s="250"/>
    </row>
    <row r="410" s="3" customFormat="1" ht="18.75" customHeight="1" spans="1:16">
      <c r="A410" s="237" t="s">
        <v>155</v>
      </c>
      <c r="B410" s="238" t="s">
        <v>156</v>
      </c>
      <c r="C410" s="239">
        <v>200</v>
      </c>
      <c r="D410" s="240">
        <v>5.43</v>
      </c>
      <c r="E410" s="240">
        <v>10.31</v>
      </c>
      <c r="F410" s="240">
        <v>25.21</v>
      </c>
      <c r="G410" s="24">
        <f t="shared" si="93"/>
        <v>215.35</v>
      </c>
      <c r="H410" s="240">
        <v>0.14</v>
      </c>
      <c r="I410" s="240">
        <v>8.05</v>
      </c>
      <c r="J410" s="240">
        <v>95.46</v>
      </c>
      <c r="K410" s="240">
        <v>0.93</v>
      </c>
      <c r="L410" s="240">
        <v>144.23</v>
      </c>
      <c r="M410" s="240">
        <v>60.72</v>
      </c>
      <c r="N410" s="240">
        <v>6.13</v>
      </c>
      <c r="O410" s="262">
        <v>0.17</v>
      </c>
      <c r="P410" s="250"/>
    </row>
    <row r="411" s="2" customFormat="1" ht="15.75" spans="1:16">
      <c r="A411" s="21" t="s">
        <v>157</v>
      </c>
      <c r="B411" s="304" t="s">
        <v>158</v>
      </c>
      <c r="C411" s="23">
        <v>105</v>
      </c>
      <c r="D411" s="24">
        <v>10.58</v>
      </c>
      <c r="E411" s="24">
        <v>17.31</v>
      </c>
      <c r="F411" s="24">
        <v>21.99</v>
      </c>
      <c r="G411" s="24">
        <f t="shared" si="93"/>
        <v>286.07</v>
      </c>
      <c r="H411" s="24">
        <v>0.03</v>
      </c>
      <c r="I411" s="24">
        <v>4.15</v>
      </c>
      <c r="J411" s="24">
        <v>115</v>
      </c>
      <c r="K411" s="24">
        <v>1.35</v>
      </c>
      <c r="L411" s="24">
        <v>204.38</v>
      </c>
      <c r="M411" s="24">
        <v>143</v>
      </c>
      <c r="N411" s="24">
        <v>17.1</v>
      </c>
      <c r="O411" s="71">
        <v>13</v>
      </c>
      <c r="P411" s="250"/>
    </row>
    <row r="412" s="1" customFormat="1" ht="18.75" spans="1:16">
      <c r="A412" s="21" t="s">
        <v>159</v>
      </c>
      <c r="B412" s="22" t="s">
        <v>160</v>
      </c>
      <c r="C412" s="23">
        <v>180</v>
      </c>
      <c r="D412" s="24">
        <v>6.79</v>
      </c>
      <c r="E412" s="24">
        <v>1.84</v>
      </c>
      <c r="F412" s="24">
        <v>33.7</v>
      </c>
      <c r="G412" s="24">
        <f t="shared" si="93"/>
        <v>178.52</v>
      </c>
      <c r="H412" s="24">
        <v>0.07</v>
      </c>
      <c r="I412" s="24">
        <v>0.01</v>
      </c>
      <c r="J412" s="24">
        <v>180</v>
      </c>
      <c r="K412" s="70">
        <v>0.95</v>
      </c>
      <c r="L412" s="24">
        <v>6.85</v>
      </c>
      <c r="M412" s="24">
        <v>63.18</v>
      </c>
      <c r="N412" s="24">
        <v>9.73</v>
      </c>
      <c r="O412" s="71">
        <v>0.48</v>
      </c>
      <c r="P412" s="84"/>
    </row>
    <row r="413" s="1" customFormat="1" ht="18.75" spans="1:16">
      <c r="A413" s="21" t="s">
        <v>25</v>
      </c>
      <c r="B413" s="22" t="s">
        <v>26</v>
      </c>
      <c r="C413" s="23">
        <v>35</v>
      </c>
      <c r="D413" s="24">
        <v>2.31</v>
      </c>
      <c r="E413" s="24">
        <v>0.42</v>
      </c>
      <c r="F413" s="24">
        <v>11.69</v>
      </c>
      <c r="G413" s="24">
        <f t="shared" si="93"/>
        <v>59.78</v>
      </c>
      <c r="H413" s="24">
        <v>0.063</v>
      </c>
      <c r="I413" s="24">
        <v>0</v>
      </c>
      <c r="J413" s="24">
        <v>0</v>
      </c>
      <c r="K413" s="24">
        <v>0.49</v>
      </c>
      <c r="L413" s="24">
        <v>12.25</v>
      </c>
      <c r="M413" s="24">
        <v>55.3</v>
      </c>
      <c r="N413" s="24">
        <v>16.45</v>
      </c>
      <c r="O413" s="71">
        <v>1.365</v>
      </c>
      <c r="P413" s="84"/>
    </row>
    <row r="414" s="2" customFormat="1" ht="15.75" customHeight="1" spans="1:18">
      <c r="A414" s="227" t="s">
        <v>161</v>
      </c>
      <c r="B414" s="228" t="s">
        <v>162</v>
      </c>
      <c r="C414" s="229">
        <v>200</v>
      </c>
      <c r="D414" s="283">
        <v>0.4</v>
      </c>
      <c r="E414" s="283">
        <v>0.2</v>
      </c>
      <c r="F414" s="283">
        <v>13.7</v>
      </c>
      <c r="G414" s="24">
        <f t="shared" si="93"/>
        <v>58.2</v>
      </c>
      <c r="H414" s="283">
        <v>0.02</v>
      </c>
      <c r="I414" s="283">
        <v>16.7</v>
      </c>
      <c r="J414" s="283">
        <v>0</v>
      </c>
      <c r="K414" s="319">
        <v>0.1</v>
      </c>
      <c r="L414" s="240">
        <v>8.1</v>
      </c>
      <c r="M414" s="240">
        <v>6.4</v>
      </c>
      <c r="N414" s="240">
        <v>6.3</v>
      </c>
      <c r="O414" s="262">
        <v>0.29</v>
      </c>
      <c r="P414" s="250"/>
      <c r="R414" s="413"/>
    </row>
    <row r="415" s="2" customFormat="1" ht="15.75" customHeight="1" spans="1:16">
      <c r="A415" s="32" t="s">
        <v>39</v>
      </c>
      <c r="B415" s="33"/>
      <c r="C415" s="34">
        <f>SUM(C409:C414)</f>
        <v>820</v>
      </c>
      <c r="D415" s="35">
        <f t="shared" ref="D415:O415" si="94">SUM(D409:D414)</f>
        <v>28.61</v>
      </c>
      <c r="E415" s="35">
        <f t="shared" si="94"/>
        <v>30.28</v>
      </c>
      <c r="F415" s="35">
        <f t="shared" si="94"/>
        <v>112.79</v>
      </c>
      <c r="G415" s="35">
        <f t="shared" si="94"/>
        <v>838.12</v>
      </c>
      <c r="H415" s="35">
        <f t="shared" si="94"/>
        <v>0.423</v>
      </c>
      <c r="I415" s="35">
        <f t="shared" si="94"/>
        <v>38.91</v>
      </c>
      <c r="J415" s="35">
        <f t="shared" si="94"/>
        <v>390.76</v>
      </c>
      <c r="K415" s="35">
        <f t="shared" si="94"/>
        <v>3.82</v>
      </c>
      <c r="L415" s="35">
        <f t="shared" si="94"/>
        <v>395.81</v>
      </c>
      <c r="M415" s="35">
        <f t="shared" si="94"/>
        <v>390.6</v>
      </c>
      <c r="N415" s="35">
        <f t="shared" si="94"/>
        <v>76.71</v>
      </c>
      <c r="O415" s="74">
        <f t="shared" si="94"/>
        <v>16.005</v>
      </c>
      <c r="P415" s="84"/>
    </row>
    <row r="416" s="1" customFormat="1" ht="18.75" customHeight="1" spans="1:16">
      <c r="A416" s="17" t="s">
        <v>40</v>
      </c>
      <c r="B416" s="18"/>
      <c r="C416" s="18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76"/>
      <c r="P416" s="84"/>
    </row>
    <row r="417" s="1" customFormat="1" ht="18.75" spans="1:16">
      <c r="A417" s="21" t="s">
        <v>108</v>
      </c>
      <c r="B417" s="22" t="s">
        <v>109</v>
      </c>
      <c r="C417" s="23">
        <v>240</v>
      </c>
      <c r="D417" s="31">
        <v>6.96</v>
      </c>
      <c r="E417" s="31">
        <v>3.6</v>
      </c>
      <c r="F417" s="31">
        <v>27.36</v>
      </c>
      <c r="G417" s="31">
        <v>170.4</v>
      </c>
      <c r="H417" s="31">
        <v>0.072</v>
      </c>
      <c r="I417" s="31">
        <v>1.44</v>
      </c>
      <c r="J417" s="31">
        <v>0.024</v>
      </c>
      <c r="K417" s="72">
        <v>0</v>
      </c>
      <c r="L417" s="24">
        <v>297.6</v>
      </c>
      <c r="M417" s="24">
        <v>228</v>
      </c>
      <c r="N417" s="24">
        <v>36</v>
      </c>
      <c r="O417" s="71">
        <v>0.24</v>
      </c>
      <c r="P417" s="84"/>
    </row>
    <row r="418" s="1" customFormat="1" ht="15.75" customHeight="1" spans="1:16">
      <c r="A418" s="21" t="s">
        <v>70</v>
      </c>
      <c r="B418" s="46" t="s">
        <v>163</v>
      </c>
      <c r="C418" s="23">
        <v>75</v>
      </c>
      <c r="D418" s="24">
        <v>6.12</v>
      </c>
      <c r="E418" s="24">
        <v>5.1</v>
      </c>
      <c r="F418" s="24">
        <v>43.6</v>
      </c>
      <c r="G418" s="24">
        <v>245.1</v>
      </c>
      <c r="H418" s="24">
        <v>0.07</v>
      </c>
      <c r="I418" s="24">
        <v>2.855</v>
      </c>
      <c r="J418" s="24">
        <v>0</v>
      </c>
      <c r="K418" s="70">
        <v>0.465</v>
      </c>
      <c r="L418" s="24">
        <v>8.62</v>
      </c>
      <c r="M418" s="24">
        <v>37.35</v>
      </c>
      <c r="N418" s="24">
        <v>14.1</v>
      </c>
      <c r="O418" s="71">
        <v>0.56</v>
      </c>
      <c r="P418" s="84"/>
    </row>
    <row r="419" s="1" customFormat="1" ht="17.25" customHeight="1" spans="1:16">
      <c r="A419" s="305" t="s">
        <v>45</v>
      </c>
      <c r="B419" s="306"/>
      <c r="C419" s="34">
        <f>SUM(C417:C418)</f>
        <v>315</v>
      </c>
      <c r="D419" s="35">
        <f>SUM(D417:D418)</f>
        <v>13.08</v>
      </c>
      <c r="E419" s="35">
        <f t="shared" ref="E419:O419" si="95">SUM(E417:E418)</f>
        <v>8.7</v>
      </c>
      <c r="F419" s="35">
        <f t="shared" si="95"/>
        <v>70.96</v>
      </c>
      <c r="G419" s="35">
        <f t="shared" si="95"/>
        <v>415.5</v>
      </c>
      <c r="H419" s="35">
        <f t="shared" si="95"/>
        <v>0.142</v>
      </c>
      <c r="I419" s="35">
        <f t="shared" si="95"/>
        <v>4.295</v>
      </c>
      <c r="J419" s="35">
        <f t="shared" si="95"/>
        <v>0.024</v>
      </c>
      <c r="K419" s="35">
        <f t="shared" si="95"/>
        <v>0.465</v>
      </c>
      <c r="L419" s="35">
        <f t="shared" si="95"/>
        <v>306.22</v>
      </c>
      <c r="M419" s="35">
        <f t="shared" si="95"/>
        <v>265.35</v>
      </c>
      <c r="N419" s="35">
        <f t="shared" si="95"/>
        <v>50.1</v>
      </c>
      <c r="O419" s="74">
        <f t="shared" si="95"/>
        <v>0.8</v>
      </c>
      <c r="P419" s="84"/>
    </row>
    <row r="420" s="1" customFormat="1" ht="16.5" spans="1:16">
      <c r="A420" s="218" t="s">
        <v>222</v>
      </c>
      <c r="B420" s="338"/>
      <c r="C420" s="339"/>
      <c r="D420" s="50">
        <f t="shared" ref="D420:O420" si="96">D407+D415+D419</f>
        <v>60.93</v>
      </c>
      <c r="E420" s="50">
        <f t="shared" si="96"/>
        <v>58.58</v>
      </c>
      <c r="F420" s="50">
        <f t="shared" si="96"/>
        <v>270.49</v>
      </c>
      <c r="G420" s="50">
        <f t="shared" si="96"/>
        <v>1853.94</v>
      </c>
      <c r="H420" s="50">
        <f t="shared" si="96"/>
        <v>0.835</v>
      </c>
      <c r="I420" s="50">
        <f t="shared" si="96"/>
        <v>56.055</v>
      </c>
      <c r="J420" s="50">
        <f t="shared" si="96"/>
        <v>487.784</v>
      </c>
      <c r="K420" s="50">
        <f t="shared" si="96"/>
        <v>5.135</v>
      </c>
      <c r="L420" s="50">
        <f t="shared" si="96"/>
        <v>982.88</v>
      </c>
      <c r="M420" s="50">
        <f t="shared" si="96"/>
        <v>825.87</v>
      </c>
      <c r="N420" s="50">
        <f t="shared" si="96"/>
        <v>171.81</v>
      </c>
      <c r="O420" s="82">
        <f t="shared" si="96"/>
        <v>19.655</v>
      </c>
      <c r="P420" s="84"/>
    </row>
    <row r="421" s="1" customFormat="1" ht="16.5" spans="1:16">
      <c r="A421" s="414" t="s">
        <v>223</v>
      </c>
      <c r="B421" s="415"/>
      <c r="C421" s="416"/>
      <c r="D421" s="15">
        <f>D407+D415+D419</f>
        <v>60.93</v>
      </c>
      <c r="E421" s="15">
        <f t="shared" ref="E421:O421" si="97">E407+E415+E419</f>
        <v>58.58</v>
      </c>
      <c r="F421" s="15">
        <f t="shared" si="97"/>
        <v>270.49</v>
      </c>
      <c r="G421" s="15">
        <f t="shared" si="97"/>
        <v>1853.94</v>
      </c>
      <c r="H421" s="15">
        <f t="shared" si="97"/>
        <v>0.835</v>
      </c>
      <c r="I421" s="15">
        <f t="shared" si="97"/>
        <v>56.055</v>
      </c>
      <c r="J421" s="15">
        <f t="shared" si="97"/>
        <v>487.784</v>
      </c>
      <c r="K421" s="15">
        <f t="shared" si="97"/>
        <v>5.135</v>
      </c>
      <c r="L421" s="15">
        <f t="shared" si="97"/>
        <v>982.88</v>
      </c>
      <c r="M421" s="15">
        <f t="shared" si="97"/>
        <v>825.87</v>
      </c>
      <c r="N421" s="15">
        <f t="shared" si="97"/>
        <v>171.81</v>
      </c>
      <c r="O421" s="63">
        <f t="shared" si="97"/>
        <v>19.655</v>
      </c>
      <c r="P421" s="84"/>
    </row>
    <row r="422" s="186" customFormat="1" customHeight="1" spans="1:15">
      <c r="A422" s="418"/>
      <c r="B422" s="418"/>
      <c r="C422" s="434"/>
      <c r="D422" s="435"/>
      <c r="E422" s="435"/>
      <c r="F422" s="435"/>
      <c r="G422" s="435"/>
      <c r="H422" s="435"/>
      <c r="I422" s="435"/>
      <c r="J422" s="435"/>
      <c r="K422" s="435"/>
      <c r="L422" s="435"/>
      <c r="M422" s="435"/>
      <c r="N422" s="435"/>
      <c r="O422" s="435"/>
    </row>
    <row r="423" s="186" customFormat="1" customHeight="1" spans="1:15">
      <c r="A423" s="439"/>
      <c r="B423" s="443"/>
      <c r="C423" s="441"/>
      <c r="D423" s="444"/>
      <c r="E423" s="444"/>
      <c r="F423" s="442"/>
      <c r="G423" s="442"/>
      <c r="H423" s="442"/>
      <c r="I423" s="442"/>
      <c r="J423" s="442"/>
      <c r="K423" s="442"/>
      <c r="L423" s="442"/>
      <c r="M423" s="442"/>
      <c r="N423" s="442"/>
      <c r="O423" s="442"/>
    </row>
    <row r="424" s="186" customFormat="1" customHeight="1" spans="1:15">
      <c r="A424" s="439"/>
      <c r="B424" s="443"/>
      <c r="C424" s="441"/>
      <c r="D424" s="444"/>
      <c r="E424" s="444"/>
      <c r="F424" s="442"/>
      <c r="G424" s="442"/>
      <c r="H424" s="442"/>
      <c r="I424" s="442"/>
      <c r="J424" s="442"/>
      <c r="K424" s="442"/>
      <c r="L424" s="442"/>
      <c r="M424" s="442"/>
      <c r="N424" s="442"/>
      <c r="O424" s="442"/>
    </row>
    <row r="425" s="1" customFormat="1" ht="13.5" customHeight="1" spans="1:16">
      <c r="A425" s="5"/>
      <c r="B425" s="6"/>
      <c r="C425" s="6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293"/>
    </row>
    <row r="426" s="1" customFormat="1" ht="15.75" customHeight="1" spans="1:16">
      <c r="A426" s="8" t="s">
        <v>224</v>
      </c>
      <c r="B426" s="6"/>
      <c r="C426" s="6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58" t="s">
        <v>1</v>
      </c>
      <c r="O426" s="58"/>
      <c r="P426" s="371"/>
    </row>
    <row r="427" s="1" customFormat="1" ht="13.5" customHeight="1" spans="1:16">
      <c r="A427" s="9" t="s">
        <v>2</v>
      </c>
      <c r="B427" s="10" t="s">
        <v>3</v>
      </c>
      <c r="C427" s="10" t="s">
        <v>4</v>
      </c>
      <c r="D427" s="11" t="s">
        <v>5</v>
      </c>
      <c r="E427" s="11"/>
      <c r="F427" s="11"/>
      <c r="G427" s="12" t="s">
        <v>6</v>
      </c>
      <c r="H427" s="11" t="s">
        <v>7</v>
      </c>
      <c r="I427" s="11"/>
      <c r="J427" s="11"/>
      <c r="K427" s="11"/>
      <c r="L427" s="11" t="s">
        <v>8</v>
      </c>
      <c r="M427" s="11"/>
      <c r="N427" s="11"/>
      <c r="O427" s="60"/>
      <c r="P427" s="371"/>
    </row>
    <row r="428" s="1" customFormat="1" ht="16.5" customHeight="1" spans="1:16">
      <c r="A428" s="13"/>
      <c r="B428" s="14"/>
      <c r="C428" s="14"/>
      <c r="D428" s="15" t="s">
        <v>9</v>
      </c>
      <c r="E428" s="15" t="s">
        <v>10</v>
      </c>
      <c r="F428" s="15" t="s">
        <v>11</v>
      </c>
      <c r="G428" s="16"/>
      <c r="H428" s="15" t="s">
        <v>12</v>
      </c>
      <c r="I428" s="15" t="s">
        <v>13</v>
      </c>
      <c r="J428" s="15" t="s">
        <v>14</v>
      </c>
      <c r="K428" s="15" t="s">
        <v>15</v>
      </c>
      <c r="L428" s="15" t="s">
        <v>16</v>
      </c>
      <c r="M428" s="15" t="s">
        <v>17</v>
      </c>
      <c r="N428" s="15" t="s">
        <v>18</v>
      </c>
      <c r="O428" s="62" t="s">
        <v>19</v>
      </c>
      <c r="P428" s="318"/>
    </row>
    <row r="429" s="183" customFormat="1" ht="19.5" customHeight="1" spans="1:16">
      <c r="A429" s="17" t="s">
        <v>20</v>
      </c>
      <c r="B429" s="18"/>
      <c r="C429" s="1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65"/>
      <c r="P429" s="318"/>
    </row>
    <row r="430" s="2" customFormat="1" ht="18.75" spans="1:16">
      <c r="A430" s="21" t="s">
        <v>95</v>
      </c>
      <c r="B430" s="30" t="s">
        <v>96</v>
      </c>
      <c r="C430" s="23">
        <v>60</v>
      </c>
      <c r="D430" s="24">
        <v>7.29</v>
      </c>
      <c r="E430" s="24">
        <v>8.28</v>
      </c>
      <c r="F430" s="24">
        <v>19.87</v>
      </c>
      <c r="G430" s="24">
        <f>(D430*4)+(E430*9)+(F430*4)</f>
        <v>183.16</v>
      </c>
      <c r="H430" s="24">
        <v>0.1</v>
      </c>
      <c r="I430" s="24">
        <v>0</v>
      </c>
      <c r="J430" s="24">
        <v>75</v>
      </c>
      <c r="K430" s="70">
        <v>0.28</v>
      </c>
      <c r="L430" s="24">
        <v>128.22</v>
      </c>
      <c r="M430" s="24">
        <v>102.1</v>
      </c>
      <c r="N430" s="24">
        <v>9</v>
      </c>
      <c r="O430" s="70">
        <v>0.9</v>
      </c>
      <c r="P430" s="250"/>
    </row>
    <row r="431" s="183" customFormat="1" customHeight="1" spans="1:16">
      <c r="A431" s="21" t="s">
        <v>97</v>
      </c>
      <c r="B431" s="22" t="s">
        <v>98</v>
      </c>
      <c r="C431" s="23">
        <v>200</v>
      </c>
      <c r="D431" s="24">
        <v>9.64</v>
      </c>
      <c r="E431" s="24">
        <v>8.12</v>
      </c>
      <c r="F431" s="24">
        <v>36.74</v>
      </c>
      <c r="G431" s="24">
        <f t="shared" ref="G431:G433" si="98">(D431*4)+(E431*9)+(F431*4)</f>
        <v>258.6</v>
      </c>
      <c r="H431" s="24">
        <v>0.2</v>
      </c>
      <c r="I431" s="24">
        <v>0</v>
      </c>
      <c r="J431" s="24">
        <v>183</v>
      </c>
      <c r="K431" s="70">
        <v>0.07</v>
      </c>
      <c r="L431" s="24">
        <v>39.45</v>
      </c>
      <c r="M431" s="24">
        <v>121.09</v>
      </c>
      <c r="N431" s="24">
        <v>30</v>
      </c>
      <c r="O431" s="70">
        <v>0.2</v>
      </c>
      <c r="P431" s="318"/>
    </row>
    <row r="432" s="185" customFormat="1" ht="15.75" spans="1:16">
      <c r="A432" s="310" t="s">
        <v>53</v>
      </c>
      <c r="B432" s="277" t="s">
        <v>167</v>
      </c>
      <c r="C432" s="27">
        <v>100</v>
      </c>
      <c r="D432" s="28">
        <v>0.8</v>
      </c>
      <c r="E432" s="28">
        <v>0.4</v>
      </c>
      <c r="F432" s="28">
        <v>8.1</v>
      </c>
      <c r="G432" s="28">
        <v>47</v>
      </c>
      <c r="H432" s="311">
        <v>0.02</v>
      </c>
      <c r="I432" s="311">
        <v>180</v>
      </c>
      <c r="J432" s="311">
        <v>0</v>
      </c>
      <c r="K432" s="311">
        <v>0.3</v>
      </c>
      <c r="L432" s="28">
        <v>40</v>
      </c>
      <c r="M432" s="28">
        <v>34</v>
      </c>
      <c r="N432" s="28">
        <v>25</v>
      </c>
      <c r="O432" s="447">
        <v>0.8</v>
      </c>
      <c r="P432" s="321"/>
    </row>
    <row r="433" s="183" customFormat="1" ht="17.25" customHeight="1" spans="1:17">
      <c r="A433" s="21" t="s">
        <v>78</v>
      </c>
      <c r="B433" s="22" t="s">
        <v>79</v>
      </c>
      <c r="C433" s="23">
        <v>200</v>
      </c>
      <c r="D433" s="24">
        <v>3.2</v>
      </c>
      <c r="E433" s="24">
        <v>2.7</v>
      </c>
      <c r="F433" s="24">
        <v>15.9</v>
      </c>
      <c r="G433" s="24">
        <f t="shared" si="98"/>
        <v>100.7</v>
      </c>
      <c r="H433" s="24">
        <v>0.04</v>
      </c>
      <c r="I433" s="24">
        <v>1.3</v>
      </c>
      <c r="J433" s="24">
        <v>0.02</v>
      </c>
      <c r="K433" s="70">
        <v>0</v>
      </c>
      <c r="L433" s="24">
        <v>126</v>
      </c>
      <c r="M433" s="24">
        <v>90</v>
      </c>
      <c r="N433" s="24">
        <v>14</v>
      </c>
      <c r="O433" s="70">
        <v>0.1</v>
      </c>
      <c r="P433" s="293"/>
      <c r="Q433" s="293"/>
    </row>
    <row r="434" s="355" customFormat="1" ht="15.75" customHeight="1" spans="1:16">
      <c r="A434" s="205" t="s">
        <v>29</v>
      </c>
      <c r="B434" s="206"/>
      <c r="C434" s="207">
        <f t="shared" ref="C434:O434" si="99">SUM(C430:C433)</f>
        <v>560</v>
      </c>
      <c r="D434" s="208">
        <f t="shared" si="99"/>
        <v>20.93</v>
      </c>
      <c r="E434" s="208">
        <f t="shared" si="99"/>
        <v>19.5</v>
      </c>
      <c r="F434" s="208">
        <f t="shared" si="99"/>
        <v>80.61</v>
      </c>
      <c r="G434" s="208">
        <f t="shared" si="99"/>
        <v>589.46</v>
      </c>
      <c r="H434" s="208">
        <f t="shared" si="99"/>
        <v>0.36</v>
      </c>
      <c r="I434" s="208">
        <f t="shared" si="99"/>
        <v>181.3</v>
      </c>
      <c r="J434" s="208">
        <f t="shared" si="99"/>
        <v>258.02</v>
      </c>
      <c r="K434" s="208">
        <f t="shared" si="99"/>
        <v>0.65</v>
      </c>
      <c r="L434" s="208">
        <f t="shared" si="99"/>
        <v>333.67</v>
      </c>
      <c r="M434" s="208">
        <f t="shared" si="99"/>
        <v>347.19</v>
      </c>
      <c r="N434" s="208">
        <f t="shared" si="99"/>
        <v>78</v>
      </c>
      <c r="O434" s="448">
        <f t="shared" si="99"/>
        <v>2</v>
      </c>
      <c r="P434" s="412"/>
    </row>
    <row r="435" s="4" customFormat="1" ht="16.5" customHeight="1" spans="1:16">
      <c r="A435" s="379" t="s">
        <v>30</v>
      </c>
      <c r="B435" s="380"/>
      <c r="C435" s="407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75"/>
      <c r="P435" s="250"/>
    </row>
    <row r="436" s="1" customFormat="1" ht="18.75" customHeight="1" spans="1:16">
      <c r="A436" s="21" t="s">
        <v>31</v>
      </c>
      <c r="B436" s="22" t="s">
        <v>32</v>
      </c>
      <c r="C436" s="23">
        <v>60</v>
      </c>
      <c r="D436" s="24">
        <v>0.96</v>
      </c>
      <c r="E436" s="24">
        <v>5.86</v>
      </c>
      <c r="F436" s="24">
        <v>6.33</v>
      </c>
      <c r="G436" s="24">
        <f t="shared" ref="G436:G438" si="100">(D436*4)+(E436*9)+(F436*4)</f>
        <v>81.9</v>
      </c>
      <c r="H436" s="24">
        <v>0.01</v>
      </c>
      <c r="I436" s="24">
        <v>16.68</v>
      </c>
      <c r="J436" s="24">
        <v>0</v>
      </c>
      <c r="K436" s="70">
        <v>2.97</v>
      </c>
      <c r="L436" s="24">
        <v>29.04</v>
      </c>
      <c r="M436" s="24">
        <v>21.12</v>
      </c>
      <c r="N436" s="24">
        <v>21.7</v>
      </c>
      <c r="O436" s="70">
        <v>0.39</v>
      </c>
      <c r="P436" s="84"/>
    </row>
    <row r="437" s="183" customFormat="1" ht="16.5" customHeight="1" spans="1:16">
      <c r="A437" s="237" t="s">
        <v>82</v>
      </c>
      <c r="B437" s="22" t="s">
        <v>83</v>
      </c>
      <c r="C437" s="23">
        <v>200</v>
      </c>
      <c r="D437" s="24">
        <v>9.3</v>
      </c>
      <c r="E437" s="24">
        <v>5.32</v>
      </c>
      <c r="F437" s="24">
        <v>30.5</v>
      </c>
      <c r="G437" s="24">
        <f t="shared" si="100"/>
        <v>207.08</v>
      </c>
      <c r="H437" s="24">
        <v>0.14</v>
      </c>
      <c r="I437" s="24">
        <v>6.93</v>
      </c>
      <c r="J437" s="24">
        <v>90.4</v>
      </c>
      <c r="K437" s="24">
        <v>0.16</v>
      </c>
      <c r="L437" s="24">
        <v>15.2</v>
      </c>
      <c r="M437" s="24">
        <v>51.58</v>
      </c>
      <c r="N437" s="24">
        <v>20.4</v>
      </c>
      <c r="O437" s="70">
        <v>0.21</v>
      </c>
      <c r="P437" s="250"/>
    </row>
    <row r="438" s="1" customFormat="1" ht="18.75" spans="1:16">
      <c r="A438" s="21" t="s">
        <v>168</v>
      </c>
      <c r="B438" s="22" t="s">
        <v>169</v>
      </c>
      <c r="C438" s="23">
        <v>120</v>
      </c>
      <c r="D438" s="24">
        <v>10.39</v>
      </c>
      <c r="E438" s="24">
        <v>10.19</v>
      </c>
      <c r="F438" s="24">
        <v>10.69</v>
      </c>
      <c r="G438" s="24">
        <f t="shared" si="100"/>
        <v>176.03</v>
      </c>
      <c r="H438" s="24">
        <v>0.05</v>
      </c>
      <c r="I438" s="24">
        <v>11.9</v>
      </c>
      <c r="J438" s="24">
        <v>350</v>
      </c>
      <c r="K438" s="24">
        <v>2.41</v>
      </c>
      <c r="L438" s="24">
        <v>202.66</v>
      </c>
      <c r="M438" s="24">
        <v>326.58</v>
      </c>
      <c r="N438" s="24">
        <v>31.2</v>
      </c>
      <c r="O438" s="70">
        <v>0</v>
      </c>
      <c r="P438" s="84"/>
    </row>
    <row r="439" s="3" customFormat="1" customHeight="1" spans="1:16">
      <c r="A439" s="21" t="s">
        <v>144</v>
      </c>
      <c r="B439" s="22" t="s">
        <v>145</v>
      </c>
      <c r="C439" s="23">
        <v>150</v>
      </c>
      <c r="D439" s="24">
        <v>3.68</v>
      </c>
      <c r="E439" s="24">
        <v>6</v>
      </c>
      <c r="F439" s="24">
        <v>33.75</v>
      </c>
      <c r="G439" s="24">
        <v>204.6</v>
      </c>
      <c r="H439" s="24">
        <v>0.027</v>
      </c>
      <c r="I439" s="24">
        <v>0</v>
      </c>
      <c r="J439" s="24">
        <v>0.0405</v>
      </c>
      <c r="K439" s="70">
        <v>0.285</v>
      </c>
      <c r="L439" s="24">
        <v>5.1</v>
      </c>
      <c r="M439" s="24">
        <v>70.8</v>
      </c>
      <c r="N439" s="24">
        <v>22.8</v>
      </c>
      <c r="O439" s="70">
        <v>0.525</v>
      </c>
      <c r="P439" s="318"/>
    </row>
    <row r="440" s="2" customFormat="1" ht="16.5" customHeight="1" spans="1:16">
      <c r="A440" s="21" t="s">
        <v>65</v>
      </c>
      <c r="B440" s="22" t="s">
        <v>66</v>
      </c>
      <c r="C440" s="23">
        <v>40</v>
      </c>
      <c r="D440" s="24">
        <v>2.64</v>
      </c>
      <c r="E440" s="24">
        <v>0.48</v>
      </c>
      <c r="F440" s="24">
        <v>13.36</v>
      </c>
      <c r="G440" s="24">
        <f>(D440*4)+(E440*9)+(F440*4)</f>
        <v>68.32</v>
      </c>
      <c r="H440" s="24">
        <v>0.07</v>
      </c>
      <c r="I440" s="24">
        <v>0</v>
      </c>
      <c r="J440" s="24">
        <v>0</v>
      </c>
      <c r="K440" s="24">
        <v>0.56</v>
      </c>
      <c r="L440" s="24">
        <v>14</v>
      </c>
      <c r="M440" s="24">
        <v>63.2</v>
      </c>
      <c r="N440" s="24">
        <v>18.8</v>
      </c>
      <c r="O440" s="70">
        <v>1.56</v>
      </c>
      <c r="P440" s="250"/>
    </row>
    <row r="441" s="4" customFormat="1" ht="15.75" customHeight="1" spans="1:16">
      <c r="A441" s="21" t="s">
        <v>170</v>
      </c>
      <c r="B441" s="22" t="s">
        <v>171</v>
      </c>
      <c r="C441" s="23">
        <v>200</v>
      </c>
      <c r="D441" s="24">
        <v>0.7</v>
      </c>
      <c r="E441" s="24">
        <v>0.3</v>
      </c>
      <c r="F441" s="24">
        <v>21.22</v>
      </c>
      <c r="G441" s="24">
        <f>(D441*4)+(E441*9)+(F441*4)</f>
        <v>90.38</v>
      </c>
      <c r="H441" s="31">
        <v>0.01</v>
      </c>
      <c r="I441" s="31">
        <v>70</v>
      </c>
      <c r="J441" s="31">
        <v>0</v>
      </c>
      <c r="K441" s="72">
        <v>0</v>
      </c>
      <c r="L441" s="24">
        <v>12</v>
      </c>
      <c r="M441" s="24">
        <v>3</v>
      </c>
      <c r="N441" s="24">
        <v>3</v>
      </c>
      <c r="O441" s="70">
        <v>1.5</v>
      </c>
      <c r="P441" s="84"/>
    </row>
    <row r="442" s="2" customFormat="1" ht="15.75" customHeight="1" spans="1:16">
      <c r="A442" s="32" t="s">
        <v>39</v>
      </c>
      <c r="B442" s="33"/>
      <c r="C442" s="34">
        <f t="shared" ref="C442:O442" si="101">SUM(C436:C441)</f>
        <v>770</v>
      </c>
      <c r="D442" s="35">
        <f t="shared" si="101"/>
        <v>27.67</v>
      </c>
      <c r="E442" s="35">
        <f t="shared" si="101"/>
        <v>28.15</v>
      </c>
      <c r="F442" s="35">
        <f t="shared" si="101"/>
        <v>115.85</v>
      </c>
      <c r="G442" s="35">
        <f t="shared" si="101"/>
        <v>828.31</v>
      </c>
      <c r="H442" s="35">
        <f t="shared" si="101"/>
        <v>0.307</v>
      </c>
      <c r="I442" s="35">
        <f t="shared" si="101"/>
        <v>105.51</v>
      </c>
      <c r="J442" s="35">
        <f t="shared" si="101"/>
        <v>440.4405</v>
      </c>
      <c r="K442" s="35">
        <f t="shared" si="101"/>
        <v>6.385</v>
      </c>
      <c r="L442" s="35">
        <f t="shared" si="101"/>
        <v>278</v>
      </c>
      <c r="M442" s="35">
        <f t="shared" si="101"/>
        <v>536.28</v>
      </c>
      <c r="N442" s="35">
        <f t="shared" si="101"/>
        <v>117.9</v>
      </c>
      <c r="O442" s="73">
        <f t="shared" si="101"/>
        <v>4.185</v>
      </c>
      <c r="P442" s="84"/>
    </row>
    <row r="443" s="2" customFormat="1" ht="15.75" customHeight="1" spans="1:16">
      <c r="A443" s="379" t="s">
        <v>40</v>
      </c>
      <c r="B443" s="380"/>
      <c r="C443" s="18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75"/>
      <c r="P443" s="84"/>
    </row>
    <row r="444" s="183" customFormat="1" ht="16.5" customHeight="1" spans="1:16">
      <c r="A444" s="21" t="s">
        <v>41</v>
      </c>
      <c r="B444" s="22" t="s">
        <v>69</v>
      </c>
      <c r="C444" s="23">
        <v>250</v>
      </c>
      <c r="D444" s="24">
        <v>7.25</v>
      </c>
      <c r="E444" s="24">
        <v>6.25</v>
      </c>
      <c r="F444" s="24">
        <v>10</v>
      </c>
      <c r="G444" s="24">
        <v>125</v>
      </c>
      <c r="H444" s="24">
        <v>0.1</v>
      </c>
      <c r="I444" s="24">
        <v>1.75</v>
      </c>
      <c r="J444" s="24">
        <v>0.05</v>
      </c>
      <c r="K444" s="24">
        <v>0</v>
      </c>
      <c r="L444" s="24">
        <v>300</v>
      </c>
      <c r="M444" s="24">
        <v>225</v>
      </c>
      <c r="N444" s="24">
        <v>35</v>
      </c>
      <c r="O444" s="70">
        <v>0.25</v>
      </c>
      <c r="P444" s="84"/>
    </row>
    <row r="445" s="356" customFormat="1" ht="18.75" customHeight="1" spans="1:16">
      <c r="A445" s="21" t="s">
        <v>172</v>
      </c>
      <c r="B445" s="46" t="s">
        <v>173</v>
      </c>
      <c r="C445" s="47">
        <v>50</v>
      </c>
      <c r="D445" s="24">
        <v>4.2</v>
      </c>
      <c r="E445" s="24">
        <v>8.3</v>
      </c>
      <c r="F445" s="24">
        <v>43.9</v>
      </c>
      <c r="G445" s="24">
        <v>267.1</v>
      </c>
      <c r="H445" s="24">
        <v>0.05</v>
      </c>
      <c r="I445" s="24">
        <v>0</v>
      </c>
      <c r="J445" s="24">
        <v>0.04</v>
      </c>
      <c r="K445" s="24">
        <v>0.58</v>
      </c>
      <c r="L445" s="24">
        <v>6.67</v>
      </c>
      <c r="M445" s="24">
        <v>26.67</v>
      </c>
      <c r="N445" s="24">
        <v>5</v>
      </c>
      <c r="O445" s="70">
        <v>0.42</v>
      </c>
      <c r="P445" s="84"/>
    </row>
    <row r="446" s="1" customFormat="1" ht="18.75" customHeight="1" spans="1:16">
      <c r="A446" s="305" t="s">
        <v>45</v>
      </c>
      <c r="B446" s="306"/>
      <c r="C446" s="34">
        <f>SUM(C444:C445)</f>
        <v>300</v>
      </c>
      <c r="D446" s="389">
        <f>SUM(D444:D445)</f>
        <v>11.45</v>
      </c>
      <c r="E446" s="389">
        <f t="shared" ref="E446:O446" si="102">SUM(E444:E445)</f>
        <v>14.55</v>
      </c>
      <c r="F446" s="389">
        <f t="shared" si="102"/>
        <v>53.9</v>
      </c>
      <c r="G446" s="389">
        <f t="shared" si="102"/>
        <v>392.1</v>
      </c>
      <c r="H446" s="389">
        <f t="shared" si="102"/>
        <v>0.15</v>
      </c>
      <c r="I446" s="389">
        <f t="shared" si="102"/>
        <v>1.75</v>
      </c>
      <c r="J446" s="389">
        <f t="shared" si="102"/>
        <v>0.09</v>
      </c>
      <c r="K446" s="389">
        <f t="shared" si="102"/>
        <v>0.58</v>
      </c>
      <c r="L446" s="389">
        <f t="shared" si="102"/>
        <v>306.67</v>
      </c>
      <c r="M446" s="389">
        <f t="shared" si="102"/>
        <v>251.67</v>
      </c>
      <c r="N446" s="389">
        <f t="shared" si="102"/>
        <v>40</v>
      </c>
      <c r="O446" s="449">
        <f t="shared" si="102"/>
        <v>0.67</v>
      </c>
      <c r="P446" s="84"/>
    </row>
    <row r="447" s="1" customFormat="1" ht="16.5" customHeight="1" spans="1:16">
      <c r="A447" s="218" t="s">
        <v>225</v>
      </c>
      <c r="B447" s="338"/>
      <c r="C447" s="339"/>
      <c r="D447" s="50">
        <f t="shared" ref="D447:O447" si="103">D434+D442+D446</f>
        <v>60.05</v>
      </c>
      <c r="E447" s="50">
        <f t="shared" si="103"/>
        <v>62.2</v>
      </c>
      <c r="F447" s="50">
        <f t="shared" si="103"/>
        <v>250.36</v>
      </c>
      <c r="G447" s="50">
        <f t="shared" si="103"/>
        <v>1809.87</v>
      </c>
      <c r="H447" s="50">
        <f t="shared" si="103"/>
        <v>0.817</v>
      </c>
      <c r="I447" s="50">
        <f t="shared" si="103"/>
        <v>288.56</v>
      </c>
      <c r="J447" s="50">
        <f t="shared" si="103"/>
        <v>698.5505</v>
      </c>
      <c r="K447" s="50">
        <f t="shared" si="103"/>
        <v>7.615</v>
      </c>
      <c r="L447" s="50">
        <f t="shared" si="103"/>
        <v>918.34</v>
      </c>
      <c r="M447" s="50">
        <f t="shared" si="103"/>
        <v>1135.14</v>
      </c>
      <c r="N447" s="50">
        <f t="shared" si="103"/>
        <v>235.9</v>
      </c>
      <c r="O447" s="391">
        <f t="shared" si="103"/>
        <v>6.855</v>
      </c>
      <c r="P447" s="422"/>
    </row>
    <row r="448" s="1" customFormat="1" ht="17.25" customHeight="1" spans="1:16">
      <c r="A448" s="445" t="s">
        <v>226</v>
      </c>
      <c r="B448" s="446"/>
      <c r="C448" s="23"/>
      <c r="D448" s="50">
        <f t="shared" ref="D448:O448" si="104">D434+D442+D446</f>
        <v>60.05</v>
      </c>
      <c r="E448" s="50">
        <f t="shared" si="104"/>
        <v>62.2</v>
      </c>
      <c r="F448" s="50">
        <f t="shared" si="104"/>
        <v>250.36</v>
      </c>
      <c r="G448" s="50">
        <f t="shared" si="104"/>
        <v>1809.87</v>
      </c>
      <c r="H448" s="50">
        <f t="shared" si="104"/>
        <v>0.817</v>
      </c>
      <c r="I448" s="50">
        <f t="shared" si="104"/>
        <v>288.56</v>
      </c>
      <c r="J448" s="50">
        <f t="shared" si="104"/>
        <v>698.5505</v>
      </c>
      <c r="K448" s="50">
        <f t="shared" si="104"/>
        <v>7.615</v>
      </c>
      <c r="L448" s="50">
        <f t="shared" si="104"/>
        <v>918.34</v>
      </c>
      <c r="M448" s="50">
        <f t="shared" si="104"/>
        <v>1135.14</v>
      </c>
      <c r="N448" s="50">
        <f t="shared" si="104"/>
        <v>235.9</v>
      </c>
      <c r="O448" s="391">
        <f t="shared" si="104"/>
        <v>6.855</v>
      </c>
      <c r="P448" s="84"/>
    </row>
    <row r="449" s="84" customFormat="1" ht="17.25" customHeight="1" spans="1:15">
      <c r="A449" s="417"/>
      <c r="B449" s="417"/>
      <c r="C449" s="417"/>
      <c r="D449" s="450"/>
      <c r="E449" s="450"/>
      <c r="F449" s="450"/>
      <c r="G449" s="428"/>
      <c r="H449" s="450"/>
      <c r="I449" s="450"/>
      <c r="J449" s="450"/>
      <c r="K449" s="450"/>
      <c r="L449" s="450"/>
      <c r="M449" s="450"/>
      <c r="N449" s="450"/>
      <c r="O449" s="457"/>
    </row>
    <row r="450" s="186" customFormat="1" customHeight="1" spans="1:15">
      <c r="A450" s="417"/>
      <c r="B450" s="417"/>
      <c r="C450" s="417"/>
      <c r="D450" s="419"/>
      <c r="E450" s="419"/>
      <c r="F450" s="419"/>
      <c r="G450" s="428"/>
      <c r="H450" s="419"/>
      <c r="I450" s="419"/>
      <c r="J450" s="419"/>
      <c r="K450" s="419"/>
      <c r="L450" s="419"/>
      <c r="M450" s="419"/>
      <c r="N450" s="419"/>
      <c r="O450" s="419"/>
    </row>
    <row r="451" s="186" customFormat="1" customHeight="1" spans="1:15">
      <c r="A451" s="418"/>
      <c r="B451" s="418"/>
      <c r="C451" s="434"/>
      <c r="D451" s="435"/>
      <c r="E451" s="435"/>
      <c r="F451" s="435"/>
      <c r="G451" s="435"/>
      <c r="H451" s="435"/>
      <c r="I451" s="435"/>
      <c r="J451" s="435"/>
      <c r="K451" s="435"/>
      <c r="L451" s="435"/>
      <c r="M451" s="435"/>
      <c r="N451" s="435"/>
      <c r="O451" s="435"/>
    </row>
    <row r="452" s="186" customFormat="1" customHeight="1" spans="1:15">
      <c r="A452" s="439"/>
      <c r="B452" s="451"/>
      <c r="C452" s="452"/>
      <c r="D452" s="453"/>
      <c r="E452" s="453"/>
      <c r="F452" s="453"/>
      <c r="G452" s="453"/>
      <c r="H452" s="453"/>
      <c r="I452" s="453"/>
      <c r="J452" s="453"/>
      <c r="K452" s="453"/>
      <c r="L452" s="453"/>
      <c r="M452" s="453"/>
      <c r="N452" s="453"/>
      <c r="O452" s="453"/>
    </row>
    <row r="453" s="1" customFormat="1" ht="17.25" customHeight="1" spans="1:16">
      <c r="A453" s="6"/>
      <c r="B453" s="6"/>
      <c r="C453" s="6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370"/>
      <c r="P453" s="84"/>
    </row>
    <row r="454" s="1" customFormat="1" ht="15.75" customHeight="1" spans="1:16">
      <c r="A454" s="8" t="s">
        <v>227</v>
      </c>
      <c r="B454" s="6"/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58" t="s">
        <v>1</v>
      </c>
      <c r="O454" s="58"/>
      <c r="P454" s="371"/>
    </row>
    <row r="455" s="1" customFormat="1" ht="13.5" customHeight="1" spans="1:16">
      <c r="A455" s="9" t="s">
        <v>2</v>
      </c>
      <c r="B455" s="10" t="s">
        <v>3</v>
      </c>
      <c r="C455" s="10" t="s">
        <v>4</v>
      </c>
      <c r="D455" s="11" t="s">
        <v>5</v>
      </c>
      <c r="E455" s="11"/>
      <c r="F455" s="11"/>
      <c r="G455" s="12" t="s">
        <v>6</v>
      </c>
      <c r="H455" s="11" t="s">
        <v>7</v>
      </c>
      <c r="I455" s="11"/>
      <c r="J455" s="11"/>
      <c r="K455" s="59"/>
      <c r="L455" s="11" t="s">
        <v>8</v>
      </c>
      <c r="M455" s="11"/>
      <c r="N455" s="11"/>
      <c r="O455" s="60"/>
      <c r="P455" s="371"/>
    </row>
    <row r="456" s="1" customFormat="1" ht="16.5" customHeight="1" spans="1:16">
      <c r="A456" s="13"/>
      <c r="B456" s="14"/>
      <c r="C456" s="14"/>
      <c r="D456" s="15" t="s">
        <v>9</v>
      </c>
      <c r="E456" s="15" t="s">
        <v>10</v>
      </c>
      <c r="F456" s="15" t="s">
        <v>11</v>
      </c>
      <c r="G456" s="16"/>
      <c r="H456" s="15" t="s">
        <v>12</v>
      </c>
      <c r="I456" s="15" t="s">
        <v>13</v>
      </c>
      <c r="J456" s="15" t="s">
        <v>14</v>
      </c>
      <c r="K456" s="62" t="s">
        <v>15</v>
      </c>
      <c r="L456" s="15" t="s">
        <v>16</v>
      </c>
      <c r="M456" s="15" t="s">
        <v>17</v>
      </c>
      <c r="N456" s="15" t="s">
        <v>18</v>
      </c>
      <c r="O456" s="63" t="s">
        <v>19</v>
      </c>
      <c r="P456" s="250"/>
    </row>
    <row r="457" s="1" customFormat="1" ht="21" customHeight="1" spans="1:16">
      <c r="A457" s="17" t="s">
        <v>20</v>
      </c>
      <c r="B457" s="18"/>
      <c r="C457" s="19"/>
      <c r="D457" s="20"/>
      <c r="E457" s="20"/>
      <c r="F457" s="20"/>
      <c r="G457" s="20"/>
      <c r="H457" s="20"/>
      <c r="I457" s="20"/>
      <c r="J457" s="20"/>
      <c r="K457" s="65"/>
      <c r="L457" s="20"/>
      <c r="M457" s="20"/>
      <c r="N457" s="20"/>
      <c r="O457" s="66"/>
      <c r="P457" s="250"/>
    </row>
    <row r="458" s="183" customFormat="1" ht="19.5" customHeight="1" spans="1:16">
      <c r="A458" s="21" t="s">
        <v>177</v>
      </c>
      <c r="B458" s="325" t="s">
        <v>178</v>
      </c>
      <c r="C458" s="326">
        <v>200</v>
      </c>
      <c r="D458" s="24">
        <v>13</v>
      </c>
      <c r="E458" s="24">
        <v>10.85</v>
      </c>
      <c r="F458" s="24">
        <v>48.34</v>
      </c>
      <c r="G458" s="24">
        <f>(D458*4)+(E458*9)+(F458*4)</f>
        <v>343.01</v>
      </c>
      <c r="H458" s="24">
        <v>0.17</v>
      </c>
      <c r="I458" s="24">
        <v>0.01</v>
      </c>
      <c r="J458" s="24">
        <v>219.13</v>
      </c>
      <c r="K458" s="70">
        <v>1.03</v>
      </c>
      <c r="L458" s="24">
        <v>194.94</v>
      </c>
      <c r="M458" s="24">
        <v>131.01</v>
      </c>
      <c r="N458" s="24">
        <v>23.66</v>
      </c>
      <c r="O458" s="71">
        <v>3.85</v>
      </c>
      <c r="P458" s="250"/>
    </row>
    <row r="459" s="1" customFormat="1" ht="20.25" customHeight="1" spans="1:16">
      <c r="A459" s="21" t="s">
        <v>179</v>
      </c>
      <c r="B459" s="236" t="s">
        <v>180</v>
      </c>
      <c r="C459" s="23">
        <v>70</v>
      </c>
      <c r="D459" s="24">
        <v>6.7</v>
      </c>
      <c r="E459" s="24">
        <v>9.84</v>
      </c>
      <c r="F459" s="24">
        <v>19.8</v>
      </c>
      <c r="G459" s="24">
        <f>(D459*4)+(E459*9)+(F459*4)</f>
        <v>194.56</v>
      </c>
      <c r="H459" s="24">
        <v>0.09</v>
      </c>
      <c r="I459" s="24">
        <v>0</v>
      </c>
      <c r="J459" s="24">
        <v>59</v>
      </c>
      <c r="K459" s="70">
        <v>0</v>
      </c>
      <c r="L459" s="24">
        <v>8.25</v>
      </c>
      <c r="M459" s="24">
        <v>57</v>
      </c>
      <c r="N459" s="24">
        <v>32</v>
      </c>
      <c r="O459" s="71">
        <v>5</v>
      </c>
      <c r="P459" s="250"/>
    </row>
    <row r="460" s="2" customFormat="1" ht="16.5" customHeight="1" spans="1:16">
      <c r="A460" s="21" t="s">
        <v>53</v>
      </c>
      <c r="B460" s="22" t="s">
        <v>99</v>
      </c>
      <c r="C460" s="23">
        <v>100</v>
      </c>
      <c r="D460" s="31">
        <v>0.8</v>
      </c>
      <c r="E460" s="31">
        <v>0.2</v>
      </c>
      <c r="F460" s="31">
        <v>7.5</v>
      </c>
      <c r="G460" s="31">
        <v>38</v>
      </c>
      <c r="H460" s="31">
        <v>0.06</v>
      </c>
      <c r="I460" s="31">
        <v>38</v>
      </c>
      <c r="J460" s="31">
        <v>0</v>
      </c>
      <c r="K460" s="31">
        <v>0.2</v>
      </c>
      <c r="L460" s="31">
        <v>35</v>
      </c>
      <c r="M460" s="31">
        <v>11</v>
      </c>
      <c r="N460" s="31">
        <v>17</v>
      </c>
      <c r="O460" s="71">
        <v>0.1</v>
      </c>
      <c r="P460" s="84"/>
    </row>
    <row r="461" s="1" customFormat="1" ht="18.75" spans="1:16">
      <c r="A461" s="29" t="s">
        <v>27</v>
      </c>
      <c r="B461" s="30" t="s">
        <v>28</v>
      </c>
      <c r="C461" s="23">
        <v>200</v>
      </c>
      <c r="D461" s="31">
        <v>0.1</v>
      </c>
      <c r="E461" s="31">
        <v>0</v>
      </c>
      <c r="F461" s="31">
        <v>15</v>
      </c>
      <c r="G461" s="24">
        <f>(D461*4)+(E461*9)+(F461*4)</f>
        <v>60.4</v>
      </c>
      <c r="H461" s="31">
        <v>0</v>
      </c>
      <c r="I461" s="31">
        <v>0</v>
      </c>
      <c r="J461" s="31">
        <v>0</v>
      </c>
      <c r="K461" s="72">
        <v>0</v>
      </c>
      <c r="L461" s="24">
        <v>11</v>
      </c>
      <c r="M461" s="24">
        <v>3</v>
      </c>
      <c r="N461" s="24">
        <v>1</v>
      </c>
      <c r="O461" s="71">
        <v>0.3</v>
      </c>
      <c r="P461" s="84"/>
    </row>
    <row r="462" s="2" customFormat="1" ht="15.75" customHeight="1" spans="1:16">
      <c r="A462" s="32" t="s">
        <v>29</v>
      </c>
      <c r="B462" s="33"/>
      <c r="C462" s="314">
        <f>SUM(C458:C461)</f>
        <v>570</v>
      </c>
      <c r="D462" s="35">
        <f t="shared" ref="D462:O462" si="105">SUM(D458:D461)</f>
        <v>20.6</v>
      </c>
      <c r="E462" s="35">
        <f t="shared" si="105"/>
        <v>20.89</v>
      </c>
      <c r="F462" s="35">
        <f t="shared" si="105"/>
        <v>90.64</v>
      </c>
      <c r="G462" s="35">
        <f t="shared" si="105"/>
        <v>635.97</v>
      </c>
      <c r="H462" s="35">
        <f t="shared" si="105"/>
        <v>0.32</v>
      </c>
      <c r="I462" s="35">
        <f t="shared" si="105"/>
        <v>38.01</v>
      </c>
      <c r="J462" s="35">
        <f t="shared" si="105"/>
        <v>278.13</v>
      </c>
      <c r="K462" s="73">
        <f t="shared" si="105"/>
        <v>1.23</v>
      </c>
      <c r="L462" s="35">
        <f t="shared" si="105"/>
        <v>249.19</v>
      </c>
      <c r="M462" s="35">
        <f t="shared" si="105"/>
        <v>202.01</v>
      </c>
      <c r="N462" s="35">
        <f t="shared" si="105"/>
        <v>73.66</v>
      </c>
      <c r="O462" s="74">
        <f t="shared" si="105"/>
        <v>9.25</v>
      </c>
      <c r="P462" s="318"/>
    </row>
    <row r="463" s="1" customFormat="1" ht="18.75" customHeight="1" spans="1:16">
      <c r="A463" s="17" t="s">
        <v>30</v>
      </c>
      <c r="B463" s="18"/>
      <c r="C463" s="18"/>
      <c r="D463" s="36"/>
      <c r="E463" s="36"/>
      <c r="F463" s="36"/>
      <c r="G463" s="36"/>
      <c r="H463" s="36"/>
      <c r="I463" s="36"/>
      <c r="J463" s="36"/>
      <c r="K463" s="75"/>
      <c r="L463" s="36"/>
      <c r="M463" s="36"/>
      <c r="N463" s="36"/>
      <c r="O463" s="76"/>
      <c r="P463" s="250"/>
    </row>
    <row r="464" s="1" customFormat="1" ht="18.75" spans="1:16">
      <c r="A464" s="21" t="s">
        <v>181</v>
      </c>
      <c r="B464" s="22" t="s">
        <v>182</v>
      </c>
      <c r="C464" s="23">
        <v>60</v>
      </c>
      <c r="D464" s="24">
        <v>1.32</v>
      </c>
      <c r="E464" s="24">
        <v>0.24</v>
      </c>
      <c r="F464" s="24">
        <v>6.72</v>
      </c>
      <c r="G464" s="24">
        <f>(D464*4)+(E464*9)+(F464*4)</f>
        <v>34.32</v>
      </c>
      <c r="H464" s="24">
        <v>0.01</v>
      </c>
      <c r="I464" s="24">
        <v>2.88</v>
      </c>
      <c r="J464" s="24">
        <v>0.01</v>
      </c>
      <c r="K464" s="70">
        <v>0</v>
      </c>
      <c r="L464" s="24">
        <v>1.92</v>
      </c>
      <c r="M464" s="24">
        <v>30</v>
      </c>
      <c r="N464" s="24">
        <v>0</v>
      </c>
      <c r="O464" s="71">
        <v>0.24</v>
      </c>
      <c r="P464" s="293"/>
    </row>
    <row r="465" s="2" customFormat="1" ht="18.75" spans="1:16">
      <c r="A465" s="21" t="s">
        <v>183</v>
      </c>
      <c r="B465" s="22" t="s">
        <v>184</v>
      </c>
      <c r="C465" s="23">
        <v>200</v>
      </c>
      <c r="D465" s="24">
        <v>4.18</v>
      </c>
      <c r="E465" s="24">
        <v>8.12</v>
      </c>
      <c r="F465" s="24">
        <v>23.74</v>
      </c>
      <c r="G465" s="24">
        <f>(D465*4)+(E465*9)+(F465*4)</f>
        <v>184.76</v>
      </c>
      <c r="H465" s="24">
        <v>0.12</v>
      </c>
      <c r="I465" s="24">
        <v>27.78</v>
      </c>
      <c r="J465" s="24">
        <v>37.2</v>
      </c>
      <c r="K465" s="24">
        <v>50</v>
      </c>
      <c r="L465" s="24">
        <v>126</v>
      </c>
      <c r="M465" s="24">
        <v>126</v>
      </c>
      <c r="N465" s="24">
        <v>6</v>
      </c>
      <c r="O465" s="71">
        <v>0.06</v>
      </c>
      <c r="P465" s="397"/>
    </row>
    <row r="466" s="1" customFormat="1" ht="18.75" spans="1:16">
      <c r="A466" s="21" t="s">
        <v>185</v>
      </c>
      <c r="B466" s="22" t="s">
        <v>186</v>
      </c>
      <c r="C466" s="23">
        <v>180</v>
      </c>
      <c r="D466" s="24">
        <v>18.92</v>
      </c>
      <c r="E466" s="24">
        <v>19.06</v>
      </c>
      <c r="F466" s="24">
        <v>56.77</v>
      </c>
      <c r="G466" s="24">
        <f t="shared" ref="G466" si="106">(D466*4)+(E466*9)+(F466*4)</f>
        <v>474.3</v>
      </c>
      <c r="H466" s="24">
        <v>0.27</v>
      </c>
      <c r="I466" s="24">
        <v>4.79</v>
      </c>
      <c r="J466" s="24">
        <v>0</v>
      </c>
      <c r="K466" s="70">
        <v>0</v>
      </c>
      <c r="L466" s="24">
        <v>234.44</v>
      </c>
      <c r="M466" s="24">
        <v>27.54</v>
      </c>
      <c r="N466" s="24">
        <v>4.2</v>
      </c>
      <c r="O466" s="71">
        <v>0.071</v>
      </c>
      <c r="P466" s="84"/>
    </row>
    <row r="467" s="1" customFormat="1" ht="18.75" spans="1:16">
      <c r="A467" s="21" t="s">
        <v>25</v>
      </c>
      <c r="B467" s="22" t="s">
        <v>26</v>
      </c>
      <c r="C467" s="23">
        <v>35</v>
      </c>
      <c r="D467" s="24">
        <v>2.31</v>
      </c>
      <c r="E467" s="24">
        <v>0.42</v>
      </c>
      <c r="F467" s="24">
        <v>11.69</v>
      </c>
      <c r="G467" s="24">
        <v>60.9</v>
      </c>
      <c r="H467" s="24">
        <v>0.063</v>
      </c>
      <c r="I467" s="24">
        <v>0</v>
      </c>
      <c r="J467" s="24">
        <v>0</v>
      </c>
      <c r="K467" s="24">
        <v>0.49</v>
      </c>
      <c r="L467" s="24">
        <v>12.25</v>
      </c>
      <c r="M467" s="24">
        <v>55.3</v>
      </c>
      <c r="N467" s="24">
        <v>16.45</v>
      </c>
      <c r="O467" s="71">
        <v>1.365</v>
      </c>
      <c r="P467" s="84"/>
    </row>
    <row r="468" s="183" customFormat="1" ht="18.75" spans="1:16">
      <c r="A468" s="21" t="s">
        <v>106</v>
      </c>
      <c r="B468" s="22" t="s">
        <v>107</v>
      </c>
      <c r="C468" s="23">
        <v>200</v>
      </c>
      <c r="D468" s="24">
        <v>1.4</v>
      </c>
      <c r="E468" s="24">
        <v>0</v>
      </c>
      <c r="F468" s="24">
        <v>17.8</v>
      </c>
      <c r="G468" s="24">
        <v>136.8</v>
      </c>
      <c r="H468" s="24">
        <v>0.09</v>
      </c>
      <c r="I468" s="24">
        <v>0.07</v>
      </c>
      <c r="J468" s="24">
        <v>0.002</v>
      </c>
      <c r="K468" s="70">
        <v>0.98</v>
      </c>
      <c r="L468" s="24">
        <v>119.8</v>
      </c>
      <c r="M468" s="24">
        <v>153.3</v>
      </c>
      <c r="N468" s="24">
        <v>0.28</v>
      </c>
      <c r="O468" s="71">
        <v>0.31</v>
      </c>
      <c r="P468" s="293"/>
    </row>
    <row r="469" s="2" customFormat="1" ht="15.75" customHeight="1" spans="1:16">
      <c r="A469" s="205" t="s">
        <v>39</v>
      </c>
      <c r="B469" s="206"/>
      <c r="C469" s="314">
        <f t="shared" ref="C469:O469" si="107">SUM(C464:C468)</f>
        <v>675</v>
      </c>
      <c r="D469" s="208">
        <f t="shared" si="107"/>
        <v>28.13</v>
      </c>
      <c r="E469" s="208">
        <f t="shared" si="107"/>
        <v>27.84</v>
      </c>
      <c r="F469" s="208">
        <f t="shared" si="107"/>
        <v>116.72</v>
      </c>
      <c r="G469" s="208">
        <f t="shared" si="107"/>
        <v>891.08</v>
      </c>
      <c r="H469" s="208">
        <f t="shared" si="107"/>
        <v>0.553</v>
      </c>
      <c r="I469" s="208">
        <f t="shared" si="107"/>
        <v>35.52</v>
      </c>
      <c r="J469" s="208">
        <f t="shared" si="107"/>
        <v>37.212</v>
      </c>
      <c r="K469" s="343">
        <f t="shared" si="107"/>
        <v>51.47</v>
      </c>
      <c r="L469" s="208">
        <f t="shared" si="107"/>
        <v>494.41</v>
      </c>
      <c r="M469" s="208">
        <f t="shared" si="107"/>
        <v>392.14</v>
      </c>
      <c r="N469" s="208">
        <f t="shared" si="107"/>
        <v>26.93</v>
      </c>
      <c r="O469" s="255">
        <f t="shared" si="107"/>
        <v>2.046</v>
      </c>
      <c r="P469" s="84"/>
    </row>
    <row r="470" s="1" customFormat="1" ht="16.5" customHeight="1" spans="1:16">
      <c r="A470" s="17" t="s">
        <v>40</v>
      </c>
      <c r="B470" s="18"/>
      <c r="C470" s="18"/>
      <c r="D470" s="36"/>
      <c r="E470" s="36"/>
      <c r="F470" s="36"/>
      <c r="G470" s="36"/>
      <c r="H470" s="36"/>
      <c r="I470" s="36"/>
      <c r="J470" s="36"/>
      <c r="K470" s="75"/>
      <c r="L470" s="36"/>
      <c r="M470" s="36"/>
      <c r="N470" s="36"/>
      <c r="O470" s="76"/>
      <c r="P470" s="84"/>
    </row>
    <row r="471" s="1" customFormat="1" ht="18.75" spans="1:16">
      <c r="A471" s="29" t="s">
        <v>41</v>
      </c>
      <c r="B471" s="266" t="s">
        <v>89</v>
      </c>
      <c r="C471" s="23">
        <v>250</v>
      </c>
      <c r="D471" s="31">
        <v>7.25</v>
      </c>
      <c r="E471" s="31">
        <v>6.25</v>
      </c>
      <c r="F471" s="31">
        <v>10</v>
      </c>
      <c r="G471" s="31">
        <v>125</v>
      </c>
      <c r="H471" s="31">
        <v>0.1</v>
      </c>
      <c r="I471" s="31">
        <v>14.25</v>
      </c>
      <c r="J471" s="31">
        <v>0.05</v>
      </c>
      <c r="K471" s="72">
        <v>0</v>
      </c>
      <c r="L471" s="24">
        <v>300</v>
      </c>
      <c r="M471" s="24">
        <v>225</v>
      </c>
      <c r="N471" s="24">
        <v>35</v>
      </c>
      <c r="O471" s="71">
        <v>0.25</v>
      </c>
      <c r="P471" s="84"/>
    </row>
    <row r="472" s="1" customFormat="1" ht="17.25" customHeight="1" spans="1:16">
      <c r="A472" s="21" t="s">
        <v>70</v>
      </c>
      <c r="B472" s="46" t="s">
        <v>187</v>
      </c>
      <c r="C472" s="47">
        <v>60</v>
      </c>
      <c r="D472" s="23">
        <v>5.76</v>
      </c>
      <c r="E472" s="23">
        <v>6.83</v>
      </c>
      <c r="F472" s="23">
        <v>39.79</v>
      </c>
      <c r="G472" s="23">
        <v>238.63</v>
      </c>
      <c r="H472" s="23">
        <v>0.06</v>
      </c>
      <c r="I472" s="23">
        <v>1.89</v>
      </c>
      <c r="J472" s="23">
        <v>0.05</v>
      </c>
      <c r="K472" s="23">
        <v>0.97</v>
      </c>
      <c r="L472" s="23">
        <v>18.09</v>
      </c>
      <c r="M472" s="23">
        <v>55.09</v>
      </c>
      <c r="N472" s="23">
        <v>17.26</v>
      </c>
      <c r="O472" s="81">
        <v>0.69</v>
      </c>
      <c r="P472" s="84"/>
    </row>
    <row r="473" s="1" customFormat="1" ht="16.5" customHeight="1" spans="1:16">
      <c r="A473" s="305" t="s">
        <v>45</v>
      </c>
      <c r="B473" s="306"/>
      <c r="C473" s="34">
        <f>SUM(C471:C472)</f>
        <v>310</v>
      </c>
      <c r="D473" s="35">
        <f t="shared" ref="D473:O473" si="108">SUM(D471:D472)</f>
        <v>13.01</v>
      </c>
      <c r="E473" s="35">
        <f t="shared" si="108"/>
        <v>13.08</v>
      </c>
      <c r="F473" s="35">
        <f t="shared" si="108"/>
        <v>49.79</v>
      </c>
      <c r="G473" s="35">
        <f t="shared" si="108"/>
        <v>363.63</v>
      </c>
      <c r="H473" s="35">
        <f t="shared" si="108"/>
        <v>0.16</v>
      </c>
      <c r="I473" s="35">
        <f t="shared" si="108"/>
        <v>16.14</v>
      </c>
      <c r="J473" s="35">
        <f t="shared" si="108"/>
        <v>0.1</v>
      </c>
      <c r="K473" s="73">
        <f t="shared" si="108"/>
        <v>0.97</v>
      </c>
      <c r="L473" s="35">
        <f t="shared" si="108"/>
        <v>318.09</v>
      </c>
      <c r="M473" s="35">
        <f t="shared" si="108"/>
        <v>280.09</v>
      </c>
      <c r="N473" s="35">
        <f t="shared" si="108"/>
        <v>52.26</v>
      </c>
      <c r="O473" s="74">
        <f t="shared" si="108"/>
        <v>0.94</v>
      </c>
      <c r="P473" s="84"/>
    </row>
    <row r="474" s="1" customFormat="1" ht="17.25" customHeight="1" spans="1:16">
      <c r="A474" s="218" t="s">
        <v>228</v>
      </c>
      <c r="B474" s="338"/>
      <c r="C474" s="339"/>
      <c r="D474" s="50">
        <f t="shared" ref="D474:O474" si="109">D462+D469+D473</f>
        <v>61.74</v>
      </c>
      <c r="E474" s="50">
        <f t="shared" si="109"/>
        <v>61.81</v>
      </c>
      <c r="F474" s="50">
        <f t="shared" si="109"/>
        <v>257.15</v>
      </c>
      <c r="G474" s="50">
        <f t="shared" si="109"/>
        <v>1890.68</v>
      </c>
      <c r="H474" s="50">
        <f t="shared" si="109"/>
        <v>1.033</v>
      </c>
      <c r="I474" s="50">
        <f t="shared" si="109"/>
        <v>89.67</v>
      </c>
      <c r="J474" s="50">
        <f t="shared" si="109"/>
        <v>315.442</v>
      </c>
      <c r="K474" s="391">
        <f t="shared" si="109"/>
        <v>53.67</v>
      </c>
      <c r="L474" s="50">
        <f t="shared" si="109"/>
        <v>1061.69</v>
      </c>
      <c r="M474" s="50">
        <f t="shared" si="109"/>
        <v>874.24</v>
      </c>
      <c r="N474" s="50">
        <f t="shared" si="109"/>
        <v>152.85</v>
      </c>
      <c r="O474" s="82">
        <f t="shared" si="109"/>
        <v>12.236</v>
      </c>
      <c r="P474" s="84"/>
    </row>
    <row r="475" s="1" customFormat="1" ht="17.25" customHeight="1" spans="1:16">
      <c r="A475" s="414" t="s">
        <v>229</v>
      </c>
      <c r="B475" s="415"/>
      <c r="C475" s="416"/>
      <c r="D475" s="15">
        <f t="shared" ref="D475:O475" si="110">D462+D469+D473</f>
        <v>61.74</v>
      </c>
      <c r="E475" s="15">
        <f t="shared" si="110"/>
        <v>61.81</v>
      </c>
      <c r="F475" s="15">
        <f t="shared" si="110"/>
        <v>257.15</v>
      </c>
      <c r="G475" s="15">
        <f t="shared" si="110"/>
        <v>1890.68</v>
      </c>
      <c r="H475" s="15">
        <f t="shared" si="110"/>
        <v>1.033</v>
      </c>
      <c r="I475" s="15">
        <f t="shared" si="110"/>
        <v>89.67</v>
      </c>
      <c r="J475" s="15">
        <f t="shared" si="110"/>
        <v>315.442</v>
      </c>
      <c r="K475" s="15">
        <f t="shared" si="110"/>
        <v>53.67</v>
      </c>
      <c r="L475" s="15">
        <f t="shared" si="110"/>
        <v>1061.69</v>
      </c>
      <c r="M475" s="15">
        <f t="shared" si="110"/>
        <v>874.24</v>
      </c>
      <c r="N475" s="15">
        <f t="shared" si="110"/>
        <v>152.85</v>
      </c>
      <c r="O475" s="63">
        <f t="shared" si="110"/>
        <v>12.236</v>
      </c>
      <c r="P475" s="84"/>
    </row>
    <row r="476" s="186" customFormat="1" customHeight="1" spans="1:15">
      <c r="A476" s="439"/>
      <c r="B476" s="454"/>
      <c r="C476" s="441"/>
      <c r="D476" s="455"/>
      <c r="E476" s="456"/>
      <c r="F476" s="456"/>
      <c r="G476" s="442"/>
      <c r="H476" s="456"/>
      <c r="I476" s="456"/>
      <c r="J476" s="456"/>
      <c r="K476" s="456"/>
      <c r="L476" s="456"/>
      <c r="M476" s="456"/>
      <c r="N476" s="456"/>
      <c r="O476" s="456"/>
    </row>
    <row r="477" s="186" customFormat="1" customHeight="1" spans="1:15">
      <c r="A477" s="439"/>
      <c r="B477" s="440"/>
      <c r="C477" s="441"/>
      <c r="D477" s="442"/>
      <c r="E477" s="442"/>
      <c r="F477" s="442"/>
      <c r="G477" s="442"/>
      <c r="H477" s="442"/>
      <c r="I477" s="442"/>
      <c r="J477" s="442"/>
      <c r="K477" s="442"/>
      <c r="L477" s="442"/>
      <c r="M477" s="442"/>
      <c r="N477" s="442"/>
      <c r="O477" s="442"/>
    </row>
    <row r="478" s="1" customFormat="1" ht="13.5" customHeight="1" spans="1:16">
      <c r="A478" s="8" t="s">
        <v>230</v>
      </c>
      <c r="B478" s="6"/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58" t="s">
        <v>1</v>
      </c>
      <c r="O478" s="58"/>
      <c r="P478" s="84"/>
    </row>
    <row r="479" s="1" customFormat="1" ht="20.25" customHeight="1" spans="1:16">
      <c r="A479" s="9" t="s">
        <v>2</v>
      </c>
      <c r="B479" s="10" t="s">
        <v>3</v>
      </c>
      <c r="C479" s="10" t="s">
        <v>4</v>
      </c>
      <c r="D479" s="11" t="s">
        <v>5</v>
      </c>
      <c r="E479" s="11"/>
      <c r="F479" s="11"/>
      <c r="G479" s="12" t="s">
        <v>6</v>
      </c>
      <c r="H479" s="11" t="s">
        <v>7</v>
      </c>
      <c r="I479" s="11"/>
      <c r="J479" s="11"/>
      <c r="K479" s="11"/>
      <c r="L479" s="11" t="s">
        <v>8</v>
      </c>
      <c r="M479" s="11"/>
      <c r="N479" s="11"/>
      <c r="O479" s="60"/>
      <c r="P479" s="371"/>
    </row>
    <row r="480" s="1" customFormat="1" ht="23.25" customHeight="1" spans="1:16">
      <c r="A480" s="13"/>
      <c r="B480" s="14"/>
      <c r="C480" s="14"/>
      <c r="D480" s="15" t="s">
        <v>9</v>
      </c>
      <c r="E480" s="15" t="s">
        <v>10</v>
      </c>
      <c r="F480" s="15" t="s">
        <v>11</v>
      </c>
      <c r="G480" s="16"/>
      <c r="H480" s="15" t="s">
        <v>12</v>
      </c>
      <c r="I480" s="15" t="s">
        <v>13</v>
      </c>
      <c r="J480" s="15" t="s">
        <v>14</v>
      </c>
      <c r="K480" s="15" t="s">
        <v>15</v>
      </c>
      <c r="L480" s="15" t="s">
        <v>16</v>
      </c>
      <c r="M480" s="15" t="s">
        <v>17</v>
      </c>
      <c r="N480" s="15" t="s">
        <v>18</v>
      </c>
      <c r="O480" s="63" t="s">
        <v>19</v>
      </c>
      <c r="P480" s="371"/>
    </row>
    <row r="481" s="1" customFormat="1" ht="16.5" customHeight="1" spans="1:16">
      <c r="A481" s="17" t="s">
        <v>20</v>
      </c>
      <c r="B481" s="18"/>
      <c r="C481" s="19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66"/>
      <c r="P481" s="318"/>
    </row>
    <row r="482" s="1" customFormat="1" ht="16.5" customHeight="1" spans="1:16">
      <c r="A482" s="21" t="s">
        <v>191</v>
      </c>
      <c r="B482" s="266" t="s">
        <v>192</v>
      </c>
      <c r="C482" s="23">
        <v>70</v>
      </c>
      <c r="D482" s="24">
        <v>7.67</v>
      </c>
      <c r="E482" s="24">
        <v>7.73</v>
      </c>
      <c r="F482" s="24">
        <v>17.1</v>
      </c>
      <c r="G482" s="24">
        <f>(D482*4)+(E482*9)+(F482*4)</f>
        <v>168.65</v>
      </c>
      <c r="H482" s="24">
        <v>0.07</v>
      </c>
      <c r="I482" s="24">
        <v>0</v>
      </c>
      <c r="J482" s="24">
        <v>52.5</v>
      </c>
      <c r="K482" s="24">
        <v>0.2</v>
      </c>
      <c r="L482" s="24">
        <v>89.75</v>
      </c>
      <c r="M482" s="24">
        <v>71.47</v>
      </c>
      <c r="N482" s="24">
        <v>6.3</v>
      </c>
      <c r="O482" s="71">
        <v>0.63</v>
      </c>
      <c r="P482" s="250"/>
    </row>
    <row r="483" s="1" customFormat="1" ht="17.25" customHeight="1" spans="1:16">
      <c r="A483" s="21" t="s">
        <v>193</v>
      </c>
      <c r="B483" s="420" t="s">
        <v>194</v>
      </c>
      <c r="C483" s="23">
        <v>180</v>
      </c>
      <c r="D483" s="24">
        <v>10.87</v>
      </c>
      <c r="E483" s="24">
        <v>8.65</v>
      </c>
      <c r="F483" s="24">
        <v>40.52</v>
      </c>
      <c r="G483" s="24">
        <f>(D483*4)+(E483*9)+(F483*4)</f>
        <v>283.41</v>
      </c>
      <c r="H483" s="24">
        <v>0.13</v>
      </c>
      <c r="I483" s="423">
        <v>0</v>
      </c>
      <c r="J483" s="24">
        <v>185</v>
      </c>
      <c r="K483" s="24">
        <v>0.87</v>
      </c>
      <c r="L483" s="24">
        <v>104.78</v>
      </c>
      <c r="M483" s="24">
        <v>155.68</v>
      </c>
      <c r="N483" s="24">
        <v>16.84</v>
      </c>
      <c r="O483" s="71">
        <v>0.6</v>
      </c>
      <c r="P483" s="250"/>
    </row>
    <row r="484" s="1" customFormat="1" ht="18.75" spans="1:16">
      <c r="A484" s="21" t="s">
        <v>53</v>
      </c>
      <c r="B484" s="22" t="s">
        <v>117</v>
      </c>
      <c r="C484" s="23">
        <v>100</v>
      </c>
      <c r="D484" s="24">
        <v>0.4</v>
      </c>
      <c r="E484" s="24">
        <v>0.4</v>
      </c>
      <c r="F484" s="24">
        <v>9.8</v>
      </c>
      <c r="G484" s="24">
        <v>47</v>
      </c>
      <c r="H484" s="24">
        <v>0.03</v>
      </c>
      <c r="I484" s="24">
        <v>10</v>
      </c>
      <c r="J484" s="24">
        <v>0</v>
      </c>
      <c r="K484" s="70">
        <v>0.2</v>
      </c>
      <c r="L484" s="24">
        <v>16</v>
      </c>
      <c r="M484" s="24">
        <v>11</v>
      </c>
      <c r="N484" s="24">
        <v>9</v>
      </c>
      <c r="O484" s="71">
        <v>2.2</v>
      </c>
      <c r="P484" s="84"/>
    </row>
    <row r="485" s="2" customFormat="1" ht="15.75" customHeight="1" spans="1:16">
      <c r="A485" s="21" t="s">
        <v>55</v>
      </c>
      <c r="B485" s="22" t="s">
        <v>56</v>
      </c>
      <c r="C485" s="23">
        <v>200</v>
      </c>
      <c r="D485" s="24">
        <v>2.2</v>
      </c>
      <c r="E485" s="24">
        <v>2.2</v>
      </c>
      <c r="F485" s="24">
        <v>22.4</v>
      </c>
      <c r="G485" s="24">
        <f>(D485*4)+(E485*9)+(F485*4)</f>
        <v>118.2</v>
      </c>
      <c r="H485" s="24">
        <v>0.02</v>
      </c>
      <c r="I485" s="24">
        <v>0.2</v>
      </c>
      <c r="J485" s="24">
        <v>0.01</v>
      </c>
      <c r="K485" s="24">
        <v>0</v>
      </c>
      <c r="L485" s="24">
        <v>62</v>
      </c>
      <c r="M485" s="24">
        <v>71</v>
      </c>
      <c r="N485" s="24">
        <v>23</v>
      </c>
      <c r="O485" s="71">
        <v>1</v>
      </c>
      <c r="P485" s="318"/>
    </row>
    <row r="486" s="2" customFormat="1" ht="16.5" customHeight="1" spans="1:16">
      <c r="A486" s="32" t="s">
        <v>29</v>
      </c>
      <c r="B486" s="33"/>
      <c r="C486" s="207">
        <f>SUM(C482:C485)</f>
        <v>550</v>
      </c>
      <c r="D486" s="35">
        <f t="shared" ref="D486:O486" si="111">SUM(D481:D485)</f>
        <v>21.14</v>
      </c>
      <c r="E486" s="35">
        <f t="shared" si="111"/>
        <v>18.98</v>
      </c>
      <c r="F486" s="35">
        <f t="shared" si="111"/>
        <v>89.82</v>
      </c>
      <c r="G486" s="35">
        <f t="shared" si="111"/>
        <v>617.26</v>
      </c>
      <c r="H486" s="35">
        <f t="shared" si="111"/>
        <v>0.25</v>
      </c>
      <c r="I486" s="35">
        <f t="shared" si="111"/>
        <v>10.2</v>
      </c>
      <c r="J486" s="35">
        <f t="shared" si="111"/>
        <v>237.51</v>
      </c>
      <c r="K486" s="35">
        <f t="shared" si="111"/>
        <v>1.27</v>
      </c>
      <c r="L486" s="35">
        <f t="shared" si="111"/>
        <v>272.53</v>
      </c>
      <c r="M486" s="35">
        <f t="shared" si="111"/>
        <v>309.15</v>
      </c>
      <c r="N486" s="35">
        <f t="shared" si="111"/>
        <v>55.14</v>
      </c>
      <c r="O486" s="74">
        <f t="shared" si="111"/>
        <v>4.43</v>
      </c>
      <c r="P486" s="250"/>
    </row>
    <row r="487" s="1" customFormat="1" ht="16.5" customHeight="1" spans="1:16">
      <c r="A487" s="17" t="s">
        <v>30</v>
      </c>
      <c r="B487" s="18"/>
      <c r="C487" s="18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75"/>
      <c r="O487" s="76"/>
      <c r="P487" s="250"/>
    </row>
    <row r="488" s="2" customFormat="1" ht="15.75" customHeight="1" spans="1:16">
      <c r="A488" s="21" t="s">
        <v>138</v>
      </c>
      <c r="B488" s="22" t="s">
        <v>139</v>
      </c>
      <c r="C488" s="23">
        <v>60</v>
      </c>
      <c r="D488" s="24">
        <v>2.94</v>
      </c>
      <c r="E488" s="24">
        <v>5.58</v>
      </c>
      <c r="F488" s="24">
        <v>4.44</v>
      </c>
      <c r="G488" s="24">
        <f t="shared" ref="G488:G493" si="112">(D488*4)+(E488*9)+(F488*4)</f>
        <v>79.74</v>
      </c>
      <c r="H488" s="24">
        <v>0.018</v>
      </c>
      <c r="I488" s="24">
        <v>6.06</v>
      </c>
      <c r="J488" s="24">
        <v>0.012</v>
      </c>
      <c r="K488" s="24">
        <v>1.38</v>
      </c>
      <c r="L488" s="24">
        <v>99</v>
      </c>
      <c r="M488" s="24">
        <v>85.2</v>
      </c>
      <c r="N488" s="70">
        <v>14.4</v>
      </c>
      <c r="O488" s="71">
        <v>0.84</v>
      </c>
      <c r="P488" s="84"/>
    </row>
    <row r="489" s="1" customFormat="1" ht="18.75" spans="1:16">
      <c r="A489" s="21" t="s">
        <v>102</v>
      </c>
      <c r="B489" s="22" t="s">
        <v>103</v>
      </c>
      <c r="C489" s="23">
        <v>200</v>
      </c>
      <c r="D489" s="24">
        <v>3.79</v>
      </c>
      <c r="E489" s="24">
        <v>5.39</v>
      </c>
      <c r="F489" s="24">
        <v>24.68</v>
      </c>
      <c r="G489" s="24">
        <f t="shared" si="112"/>
        <v>162.39</v>
      </c>
      <c r="H489" s="24">
        <v>0.08</v>
      </c>
      <c r="I489" s="24">
        <v>7.06</v>
      </c>
      <c r="J489" s="24">
        <v>115</v>
      </c>
      <c r="K489" s="70">
        <v>2.16</v>
      </c>
      <c r="L489" s="24">
        <v>14.26</v>
      </c>
      <c r="M489" s="24">
        <v>57.96</v>
      </c>
      <c r="N489" s="24">
        <v>12.55</v>
      </c>
      <c r="O489" s="71">
        <v>0.36</v>
      </c>
      <c r="P489" s="84"/>
    </row>
    <row r="490" s="183" customFormat="1" ht="16.5" customHeight="1" spans="1:16">
      <c r="A490" s="29" t="s">
        <v>195</v>
      </c>
      <c r="B490" s="30" t="s">
        <v>196</v>
      </c>
      <c r="C490" s="23">
        <v>120</v>
      </c>
      <c r="D490" s="24">
        <v>6.7</v>
      </c>
      <c r="E490" s="24">
        <v>7.22</v>
      </c>
      <c r="F490" s="24">
        <v>19.72</v>
      </c>
      <c r="G490" s="24">
        <f t="shared" si="112"/>
        <v>170.66</v>
      </c>
      <c r="H490" s="24">
        <v>0.1065</v>
      </c>
      <c r="I490" s="24">
        <v>15.477</v>
      </c>
      <c r="J490" s="24">
        <v>0.072251</v>
      </c>
      <c r="K490" s="24">
        <v>0.609</v>
      </c>
      <c r="L490" s="24">
        <v>150.49</v>
      </c>
      <c r="M490" s="24">
        <v>95.589</v>
      </c>
      <c r="N490" s="24">
        <v>25.234</v>
      </c>
      <c r="O490" s="71">
        <v>1.063</v>
      </c>
      <c r="P490" s="250"/>
    </row>
    <row r="491" s="2" customFormat="1" ht="18.75" spans="1:16">
      <c r="A491" s="21" t="s">
        <v>197</v>
      </c>
      <c r="B491" s="228" t="s">
        <v>198</v>
      </c>
      <c r="C491" s="23">
        <v>180</v>
      </c>
      <c r="D491" s="24">
        <v>10.26</v>
      </c>
      <c r="E491" s="24">
        <v>7.41</v>
      </c>
      <c r="F491" s="24">
        <v>42.5</v>
      </c>
      <c r="G491" s="24">
        <f t="shared" si="112"/>
        <v>277.73</v>
      </c>
      <c r="H491" s="24">
        <v>0.05</v>
      </c>
      <c r="I491" s="24">
        <v>0</v>
      </c>
      <c r="J491" s="24">
        <v>174.27</v>
      </c>
      <c r="K491" s="24">
        <v>0.79</v>
      </c>
      <c r="L491" s="24">
        <v>70.27</v>
      </c>
      <c r="M491" s="24">
        <v>177.94</v>
      </c>
      <c r="N491" s="24">
        <v>7.95</v>
      </c>
      <c r="O491" s="71">
        <v>0.06</v>
      </c>
      <c r="P491" s="250"/>
    </row>
    <row r="492" s="2" customFormat="1" ht="16.5" customHeight="1" spans="1:16">
      <c r="A492" s="21" t="s">
        <v>65</v>
      </c>
      <c r="B492" s="22" t="s">
        <v>66</v>
      </c>
      <c r="C492" s="23">
        <v>40</v>
      </c>
      <c r="D492" s="24">
        <v>2.64</v>
      </c>
      <c r="E492" s="24">
        <v>0.48</v>
      </c>
      <c r="F492" s="24">
        <v>13.36</v>
      </c>
      <c r="G492" s="24">
        <f t="shared" si="112"/>
        <v>68.32</v>
      </c>
      <c r="H492" s="24">
        <v>0.07</v>
      </c>
      <c r="I492" s="24">
        <v>0</v>
      </c>
      <c r="J492" s="24">
        <v>0</v>
      </c>
      <c r="K492" s="24">
        <v>0.56</v>
      </c>
      <c r="L492" s="24">
        <v>14</v>
      </c>
      <c r="M492" s="24">
        <v>63.2</v>
      </c>
      <c r="N492" s="24">
        <v>18.8</v>
      </c>
      <c r="O492" s="71">
        <v>1.56</v>
      </c>
      <c r="P492" s="250"/>
    </row>
    <row r="493" s="1" customFormat="1" ht="18.75" spans="1:16">
      <c r="A493" s="21" t="s">
        <v>146</v>
      </c>
      <c r="B493" s="236" t="s">
        <v>147</v>
      </c>
      <c r="C493" s="23">
        <v>200</v>
      </c>
      <c r="D493" s="24">
        <v>0.1</v>
      </c>
      <c r="E493" s="24">
        <v>0</v>
      </c>
      <c r="F493" s="24">
        <v>23.82</v>
      </c>
      <c r="G493" s="24">
        <f t="shared" si="112"/>
        <v>95.68</v>
      </c>
      <c r="H493" s="24">
        <v>0.02</v>
      </c>
      <c r="I493" s="24">
        <v>0.45</v>
      </c>
      <c r="J493" s="24">
        <v>0</v>
      </c>
      <c r="K493" s="70">
        <v>0</v>
      </c>
      <c r="L493" s="24">
        <v>26</v>
      </c>
      <c r="M493" s="24">
        <v>18</v>
      </c>
      <c r="N493" s="24">
        <v>6</v>
      </c>
      <c r="O493" s="71">
        <v>1.25</v>
      </c>
      <c r="P493" s="84"/>
    </row>
    <row r="494" s="1" customFormat="1" ht="16.5" customHeight="1" spans="1:16">
      <c r="A494" s="32" t="s">
        <v>39</v>
      </c>
      <c r="B494" s="33"/>
      <c r="C494" s="207">
        <f>SUM(C488:C493)</f>
        <v>800</v>
      </c>
      <c r="D494" s="208">
        <f t="shared" ref="D494:O494" si="113">SUM(D488:D493)</f>
        <v>26.43</v>
      </c>
      <c r="E494" s="208">
        <f t="shared" si="113"/>
        <v>26.08</v>
      </c>
      <c r="F494" s="208">
        <f t="shared" si="113"/>
        <v>128.52</v>
      </c>
      <c r="G494" s="208">
        <f t="shared" si="113"/>
        <v>854.52</v>
      </c>
      <c r="H494" s="208">
        <f t="shared" si="113"/>
        <v>0.3445</v>
      </c>
      <c r="I494" s="208">
        <f t="shared" si="113"/>
        <v>29.047</v>
      </c>
      <c r="J494" s="208">
        <f t="shared" si="113"/>
        <v>289.354251</v>
      </c>
      <c r="K494" s="208">
        <f t="shared" si="113"/>
        <v>5.499</v>
      </c>
      <c r="L494" s="208">
        <f t="shared" si="113"/>
        <v>374.02</v>
      </c>
      <c r="M494" s="208">
        <f t="shared" si="113"/>
        <v>497.889</v>
      </c>
      <c r="N494" s="343">
        <f t="shared" si="113"/>
        <v>84.934</v>
      </c>
      <c r="O494" s="255">
        <f t="shared" si="113"/>
        <v>5.133</v>
      </c>
      <c r="P494" s="84"/>
    </row>
    <row r="495" s="1" customFormat="1" ht="18.75" customHeight="1" spans="1:16">
      <c r="A495" s="17" t="s">
        <v>40</v>
      </c>
      <c r="B495" s="18"/>
      <c r="C495" s="18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76"/>
      <c r="P495" s="84"/>
    </row>
    <row r="496" s="1" customFormat="1" ht="16.5" customHeight="1" spans="1:16">
      <c r="A496" s="29" t="s">
        <v>41</v>
      </c>
      <c r="B496" s="266" t="s">
        <v>125</v>
      </c>
      <c r="C496" s="23">
        <v>250</v>
      </c>
      <c r="D496" s="31">
        <v>7.25</v>
      </c>
      <c r="E496" s="31">
        <v>6.25</v>
      </c>
      <c r="F496" s="31">
        <v>10</v>
      </c>
      <c r="G496" s="31">
        <v>125</v>
      </c>
      <c r="H496" s="31">
        <v>0.1</v>
      </c>
      <c r="I496" s="31">
        <v>14.25</v>
      </c>
      <c r="J496" s="31">
        <v>0.05</v>
      </c>
      <c r="K496" s="31">
        <v>0</v>
      </c>
      <c r="L496" s="31">
        <v>300</v>
      </c>
      <c r="M496" s="31">
        <v>225</v>
      </c>
      <c r="N496" s="31">
        <v>35</v>
      </c>
      <c r="O496" s="71">
        <v>0.25</v>
      </c>
      <c r="P496" s="84"/>
    </row>
    <row r="497" s="1" customFormat="1" ht="17.25" customHeight="1" spans="1:16">
      <c r="A497" s="21" t="s">
        <v>199</v>
      </c>
      <c r="B497" s="46" t="s">
        <v>200</v>
      </c>
      <c r="C497" s="47">
        <v>50</v>
      </c>
      <c r="D497" s="24">
        <v>2.305</v>
      </c>
      <c r="E497" s="24">
        <v>11.4</v>
      </c>
      <c r="F497" s="24">
        <v>30.77</v>
      </c>
      <c r="G497" s="24">
        <v>234.5</v>
      </c>
      <c r="H497" s="24">
        <v>0</v>
      </c>
      <c r="I497" s="24">
        <v>0.045</v>
      </c>
      <c r="J497" s="24">
        <v>0</v>
      </c>
      <c r="K497" s="24">
        <v>8.97</v>
      </c>
      <c r="L497" s="24">
        <v>12.1</v>
      </c>
      <c r="M497" s="24">
        <v>0</v>
      </c>
      <c r="N497" s="24">
        <v>2.15</v>
      </c>
      <c r="O497" s="71">
        <v>0.23</v>
      </c>
      <c r="P497" s="84"/>
    </row>
    <row r="498" s="1" customFormat="1" ht="17.25" customHeight="1" spans="1:16">
      <c r="A498" s="305" t="s">
        <v>45</v>
      </c>
      <c r="B498" s="306"/>
      <c r="C498" s="34">
        <f>SUM(C496:C497)</f>
        <v>300</v>
      </c>
      <c r="D498" s="35">
        <f>SUM(D496:D497)</f>
        <v>9.555</v>
      </c>
      <c r="E498" s="35">
        <f t="shared" ref="E498:O498" si="114">SUM(E496:E497)</f>
        <v>17.65</v>
      </c>
      <c r="F498" s="35">
        <f t="shared" si="114"/>
        <v>40.77</v>
      </c>
      <c r="G498" s="35">
        <f t="shared" si="114"/>
        <v>359.5</v>
      </c>
      <c r="H498" s="35">
        <f t="shared" si="114"/>
        <v>0.1</v>
      </c>
      <c r="I498" s="35">
        <f t="shared" si="114"/>
        <v>14.295</v>
      </c>
      <c r="J498" s="35">
        <f t="shared" si="114"/>
        <v>0.05</v>
      </c>
      <c r="K498" s="35">
        <f t="shared" si="114"/>
        <v>8.97</v>
      </c>
      <c r="L498" s="35">
        <f t="shared" si="114"/>
        <v>312.1</v>
      </c>
      <c r="M498" s="35">
        <f t="shared" si="114"/>
        <v>225</v>
      </c>
      <c r="N498" s="35">
        <f t="shared" si="114"/>
        <v>37.15</v>
      </c>
      <c r="O498" s="74">
        <f t="shared" si="114"/>
        <v>0.48</v>
      </c>
      <c r="P498" s="84"/>
    </row>
    <row r="499" s="1" customFormat="1" ht="16.5" spans="1:16">
      <c r="A499" s="218" t="s">
        <v>231</v>
      </c>
      <c r="B499" s="338"/>
      <c r="C499" s="339"/>
      <c r="D499" s="50">
        <f t="shared" ref="D499:O499" si="115">D486+D494+D498</f>
        <v>57.125</v>
      </c>
      <c r="E499" s="50">
        <f t="shared" si="115"/>
        <v>62.71</v>
      </c>
      <c r="F499" s="50">
        <f t="shared" si="115"/>
        <v>259.11</v>
      </c>
      <c r="G499" s="50">
        <f t="shared" si="115"/>
        <v>1831.28</v>
      </c>
      <c r="H499" s="50">
        <f t="shared" si="115"/>
        <v>0.6945</v>
      </c>
      <c r="I499" s="50">
        <f t="shared" si="115"/>
        <v>53.542</v>
      </c>
      <c r="J499" s="50">
        <f t="shared" si="115"/>
        <v>526.914251</v>
      </c>
      <c r="K499" s="50">
        <f t="shared" si="115"/>
        <v>15.739</v>
      </c>
      <c r="L499" s="50">
        <f t="shared" si="115"/>
        <v>958.65</v>
      </c>
      <c r="M499" s="50">
        <f t="shared" si="115"/>
        <v>1032.039</v>
      </c>
      <c r="N499" s="50">
        <f t="shared" si="115"/>
        <v>177.224</v>
      </c>
      <c r="O499" s="82">
        <f t="shared" si="115"/>
        <v>10.043</v>
      </c>
      <c r="P499" s="293"/>
    </row>
    <row r="500" s="1" customFormat="1" ht="15.75" customHeight="1" spans="1:16">
      <c r="A500" s="51" t="s">
        <v>232</v>
      </c>
      <c r="B500" s="52"/>
      <c r="C500" s="53"/>
      <c r="D500" s="54">
        <f>D486+D494+D498</f>
        <v>57.125</v>
      </c>
      <c r="E500" s="54">
        <f t="shared" ref="E500:O500" si="116">E486+E494+E498</f>
        <v>62.71</v>
      </c>
      <c r="F500" s="54">
        <f t="shared" si="116"/>
        <v>259.11</v>
      </c>
      <c r="G500" s="54">
        <f t="shared" si="116"/>
        <v>1831.28</v>
      </c>
      <c r="H500" s="54">
        <f t="shared" si="116"/>
        <v>0.6945</v>
      </c>
      <c r="I500" s="54">
        <f t="shared" si="116"/>
        <v>53.542</v>
      </c>
      <c r="J500" s="54">
        <f t="shared" si="116"/>
        <v>526.914251</v>
      </c>
      <c r="K500" s="54">
        <f t="shared" si="116"/>
        <v>15.739</v>
      </c>
      <c r="L500" s="54">
        <f t="shared" si="116"/>
        <v>958.65</v>
      </c>
      <c r="M500" s="54">
        <f t="shared" si="116"/>
        <v>1032.039</v>
      </c>
      <c r="N500" s="54">
        <f t="shared" si="116"/>
        <v>177.224</v>
      </c>
      <c r="O500" s="83">
        <f t="shared" si="116"/>
        <v>10.043</v>
      </c>
      <c r="P500" s="293"/>
    </row>
    <row r="501" s="1" customFormat="1" ht="16.5" customHeight="1" spans="1:16">
      <c r="A501" s="5"/>
      <c r="B501" s="6"/>
      <c r="C501" s="6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371"/>
    </row>
  </sheetData>
  <sheetProtection password="CA9C" sheet="1" objects="1" scenarios="1"/>
  <autoFilter xmlns:etc="http://www.wps.cn/officeDocument/2017/etCustomData" ref="A1:O267" etc:filterBottomFollowUsedRange="0">
    <extLst/>
  </autoFilter>
  <mergeCells count="358">
    <mergeCell ref="N2:O2"/>
    <mergeCell ref="D3:F3"/>
    <mergeCell ref="H3:K3"/>
    <mergeCell ref="L3:O3"/>
    <mergeCell ref="A5:B5"/>
    <mergeCell ref="A10:B10"/>
    <mergeCell ref="A11:B11"/>
    <mergeCell ref="A17:B17"/>
    <mergeCell ref="A18:B18"/>
    <mergeCell ref="A21:B21"/>
    <mergeCell ref="A22:C22"/>
    <mergeCell ref="A23:B23"/>
    <mergeCell ref="N26:O26"/>
    <mergeCell ref="D27:F27"/>
    <mergeCell ref="H27:K27"/>
    <mergeCell ref="L27:O27"/>
    <mergeCell ref="A29:B29"/>
    <mergeCell ref="A34:B34"/>
    <mergeCell ref="A35:B35"/>
    <mergeCell ref="A42:B42"/>
    <mergeCell ref="A43:B43"/>
    <mergeCell ref="A46:B46"/>
    <mergeCell ref="A47:C47"/>
    <mergeCell ref="A48:B48"/>
    <mergeCell ref="N51:O51"/>
    <mergeCell ref="D52:F52"/>
    <mergeCell ref="H52:K52"/>
    <mergeCell ref="L52:O52"/>
    <mergeCell ref="A54:B54"/>
    <mergeCell ref="A58:B58"/>
    <mergeCell ref="A59:B59"/>
    <mergeCell ref="A66:B66"/>
    <mergeCell ref="A67:B67"/>
    <mergeCell ref="A70:B70"/>
    <mergeCell ref="A71:C71"/>
    <mergeCell ref="A72:B72"/>
    <mergeCell ref="N75:O75"/>
    <mergeCell ref="D76:F76"/>
    <mergeCell ref="H76:K76"/>
    <mergeCell ref="L76:O76"/>
    <mergeCell ref="A78:B78"/>
    <mergeCell ref="A83:B83"/>
    <mergeCell ref="A84:B84"/>
    <mergeCell ref="A90:B90"/>
    <mergeCell ref="A91:B91"/>
    <mergeCell ref="A94:B94"/>
    <mergeCell ref="A95:C95"/>
    <mergeCell ref="A96:B96"/>
    <mergeCell ref="N98:O98"/>
    <mergeCell ref="N100:O100"/>
    <mergeCell ref="D101:F101"/>
    <mergeCell ref="H101:K101"/>
    <mergeCell ref="L101:O101"/>
    <mergeCell ref="A103:B103"/>
    <mergeCell ref="A107:B107"/>
    <mergeCell ref="A108:B108"/>
    <mergeCell ref="A115:B115"/>
    <mergeCell ref="A116:B116"/>
    <mergeCell ref="A119:B119"/>
    <mergeCell ref="A120:C120"/>
    <mergeCell ref="A121:B121"/>
    <mergeCell ref="N124:O124"/>
    <mergeCell ref="D125:F125"/>
    <mergeCell ref="H125:K125"/>
    <mergeCell ref="L125:O125"/>
    <mergeCell ref="A127:B127"/>
    <mergeCell ref="A132:B132"/>
    <mergeCell ref="A133:B133"/>
    <mergeCell ref="A140:B140"/>
    <mergeCell ref="A141:B141"/>
    <mergeCell ref="A144:B144"/>
    <mergeCell ref="A145:C145"/>
    <mergeCell ref="A146:B146"/>
    <mergeCell ref="N148:O148"/>
    <mergeCell ref="D150:F150"/>
    <mergeCell ref="H150:K150"/>
    <mergeCell ref="L150:O150"/>
    <mergeCell ref="A152:B152"/>
    <mergeCell ref="A156:B156"/>
    <mergeCell ref="A157:B157"/>
    <mergeCell ref="A164:B164"/>
    <mergeCell ref="A165:B165"/>
    <mergeCell ref="A168:B168"/>
    <mergeCell ref="A169:C169"/>
    <mergeCell ref="A170:B170"/>
    <mergeCell ref="N173:O173"/>
    <mergeCell ref="D174:F174"/>
    <mergeCell ref="H174:K174"/>
    <mergeCell ref="L174:O174"/>
    <mergeCell ref="A176:B176"/>
    <mergeCell ref="A181:B181"/>
    <mergeCell ref="A182:B182"/>
    <mergeCell ref="A189:B189"/>
    <mergeCell ref="A190:B190"/>
    <mergeCell ref="A193:B193"/>
    <mergeCell ref="A194:C194"/>
    <mergeCell ref="A195:B195"/>
    <mergeCell ref="N197:O197"/>
    <mergeCell ref="D198:F198"/>
    <mergeCell ref="H198:K198"/>
    <mergeCell ref="L198:O198"/>
    <mergeCell ref="A200:B200"/>
    <mergeCell ref="A205:B205"/>
    <mergeCell ref="A206:B206"/>
    <mergeCell ref="A212:B212"/>
    <mergeCell ref="A213:B213"/>
    <mergeCell ref="A216:B216"/>
    <mergeCell ref="A217:C217"/>
    <mergeCell ref="A218:B218"/>
    <mergeCell ref="N221:O221"/>
    <mergeCell ref="D222:F222"/>
    <mergeCell ref="H222:K222"/>
    <mergeCell ref="L222:O222"/>
    <mergeCell ref="A224:B224"/>
    <mergeCell ref="A229:B229"/>
    <mergeCell ref="A230:B230"/>
    <mergeCell ref="A237:B237"/>
    <mergeCell ref="A238:B238"/>
    <mergeCell ref="A241:B241"/>
    <mergeCell ref="A242:C242"/>
    <mergeCell ref="A243:B243"/>
    <mergeCell ref="N246:O246"/>
    <mergeCell ref="D247:F247"/>
    <mergeCell ref="H247:K247"/>
    <mergeCell ref="L247:O247"/>
    <mergeCell ref="A249:B249"/>
    <mergeCell ref="A254:B254"/>
    <mergeCell ref="A255:B255"/>
    <mergeCell ref="A261:B261"/>
    <mergeCell ref="A262:B262"/>
    <mergeCell ref="A265:B265"/>
    <mergeCell ref="A266:C266"/>
    <mergeCell ref="A267:B267"/>
    <mergeCell ref="N271:O271"/>
    <mergeCell ref="D272:F272"/>
    <mergeCell ref="H272:K272"/>
    <mergeCell ref="L272:O272"/>
    <mergeCell ref="A274:B274"/>
    <mergeCell ref="A279:B279"/>
    <mergeCell ref="A280:B280"/>
    <mergeCell ref="A287:B287"/>
    <mergeCell ref="A288:B288"/>
    <mergeCell ref="A291:B291"/>
    <mergeCell ref="A292:C292"/>
    <mergeCell ref="A293:B293"/>
    <mergeCell ref="N295:O295"/>
    <mergeCell ref="N297:O297"/>
    <mergeCell ref="D298:F298"/>
    <mergeCell ref="H298:K298"/>
    <mergeCell ref="L298:O298"/>
    <mergeCell ref="A300:B300"/>
    <mergeCell ref="A304:B304"/>
    <mergeCell ref="A305:B305"/>
    <mergeCell ref="A312:B312"/>
    <mergeCell ref="A313:B313"/>
    <mergeCell ref="A316:B316"/>
    <mergeCell ref="A317:C317"/>
    <mergeCell ref="A318:B318"/>
    <mergeCell ref="D320:F320"/>
    <mergeCell ref="H320:K320"/>
    <mergeCell ref="L320:O320"/>
    <mergeCell ref="N323:O323"/>
    <mergeCell ref="D324:F324"/>
    <mergeCell ref="H324:K324"/>
    <mergeCell ref="L324:O324"/>
    <mergeCell ref="A326:B326"/>
    <mergeCell ref="A331:B331"/>
    <mergeCell ref="A332:B332"/>
    <mergeCell ref="A338:B338"/>
    <mergeCell ref="A339:B339"/>
    <mergeCell ref="A342:B342"/>
    <mergeCell ref="A343:C343"/>
    <mergeCell ref="A344:B344"/>
    <mergeCell ref="N346:O346"/>
    <mergeCell ref="D347:F347"/>
    <mergeCell ref="H347:K347"/>
    <mergeCell ref="L347:O347"/>
    <mergeCell ref="N350:O350"/>
    <mergeCell ref="D351:F351"/>
    <mergeCell ref="H351:K351"/>
    <mergeCell ref="L351:O351"/>
    <mergeCell ref="A353:B353"/>
    <mergeCell ref="A357:B357"/>
    <mergeCell ref="A358:B358"/>
    <mergeCell ref="A365:B365"/>
    <mergeCell ref="A366:B366"/>
    <mergeCell ref="A369:B369"/>
    <mergeCell ref="A370:C370"/>
    <mergeCell ref="A371:B371"/>
    <mergeCell ref="A373:B373"/>
    <mergeCell ref="N374:O374"/>
    <mergeCell ref="D375:F375"/>
    <mergeCell ref="H375:K375"/>
    <mergeCell ref="L375:O375"/>
    <mergeCell ref="A377:B377"/>
    <mergeCell ref="A382:B382"/>
    <mergeCell ref="A383:B383"/>
    <mergeCell ref="A390:B390"/>
    <mergeCell ref="A391:B391"/>
    <mergeCell ref="A394:B394"/>
    <mergeCell ref="A395:C395"/>
    <mergeCell ref="A396:B396"/>
    <mergeCell ref="A398:B398"/>
    <mergeCell ref="D401:F401"/>
    <mergeCell ref="H401:K401"/>
    <mergeCell ref="L401:O401"/>
    <mergeCell ref="A403:B403"/>
    <mergeCell ref="A407:B407"/>
    <mergeCell ref="A408:B408"/>
    <mergeCell ref="A415:B415"/>
    <mergeCell ref="A416:B416"/>
    <mergeCell ref="A419:B419"/>
    <mergeCell ref="A420:C420"/>
    <mergeCell ref="A421:B421"/>
    <mergeCell ref="A422:B422"/>
    <mergeCell ref="N426:O426"/>
    <mergeCell ref="D427:F427"/>
    <mergeCell ref="H427:K427"/>
    <mergeCell ref="L427:O427"/>
    <mergeCell ref="A429:B429"/>
    <mergeCell ref="A434:B434"/>
    <mergeCell ref="A435:B435"/>
    <mergeCell ref="A442:B442"/>
    <mergeCell ref="A443:B443"/>
    <mergeCell ref="A446:B446"/>
    <mergeCell ref="A447:C447"/>
    <mergeCell ref="A448:B448"/>
    <mergeCell ref="A451:B451"/>
    <mergeCell ref="N454:O454"/>
    <mergeCell ref="D455:F455"/>
    <mergeCell ref="H455:K455"/>
    <mergeCell ref="L455:O455"/>
    <mergeCell ref="A457:B457"/>
    <mergeCell ref="A462:B462"/>
    <mergeCell ref="A463:B463"/>
    <mergeCell ref="A469:B469"/>
    <mergeCell ref="A470:B470"/>
    <mergeCell ref="A473:B473"/>
    <mergeCell ref="A474:C474"/>
    <mergeCell ref="A475:B475"/>
    <mergeCell ref="N478:O478"/>
    <mergeCell ref="D479:F479"/>
    <mergeCell ref="H479:K479"/>
    <mergeCell ref="L479:O479"/>
    <mergeCell ref="A481:B481"/>
    <mergeCell ref="A486:B486"/>
    <mergeCell ref="A487:B487"/>
    <mergeCell ref="A494:B494"/>
    <mergeCell ref="A495:B495"/>
    <mergeCell ref="A498:B498"/>
    <mergeCell ref="A499:C499"/>
    <mergeCell ref="A500:B500"/>
    <mergeCell ref="A3:A4"/>
    <mergeCell ref="A27:A28"/>
    <mergeCell ref="A52:A53"/>
    <mergeCell ref="A76:A77"/>
    <mergeCell ref="A101:A102"/>
    <mergeCell ref="A125:A126"/>
    <mergeCell ref="A150:A151"/>
    <mergeCell ref="A174:A175"/>
    <mergeCell ref="A198:A199"/>
    <mergeCell ref="A222:A223"/>
    <mergeCell ref="A247:A248"/>
    <mergeCell ref="A272:A273"/>
    <mergeCell ref="A298:A299"/>
    <mergeCell ref="A320:A321"/>
    <mergeCell ref="A324:A325"/>
    <mergeCell ref="A347:A348"/>
    <mergeCell ref="A351:A352"/>
    <mergeCell ref="A375:A376"/>
    <mergeCell ref="A401:A402"/>
    <mergeCell ref="A427:A428"/>
    <mergeCell ref="A449:A450"/>
    <mergeCell ref="A455:A456"/>
    <mergeCell ref="A479:A480"/>
    <mergeCell ref="B3:B4"/>
    <mergeCell ref="B27:B28"/>
    <mergeCell ref="B52:B53"/>
    <mergeCell ref="B76:B77"/>
    <mergeCell ref="B101:B102"/>
    <mergeCell ref="B125:B126"/>
    <mergeCell ref="B150:B151"/>
    <mergeCell ref="B174:B175"/>
    <mergeCell ref="B198:B199"/>
    <mergeCell ref="B222:B223"/>
    <mergeCell ref="B247:B248"/>
    <mergeCell ref="B272:B273"/>
    <mergeCell ref="B298:B299"/>
    <mergeCell ref="B320:B321"/>
    <mergeCell ref="B324:B325"/>
    <mergeCell ref="B347:B348"/>
    <mergeCell ref="B351:B352"/>
    <mergeCell ref="B375:B376"/>
    <mergeCell ref="B401:B402"/>
    <mergeCell ref="B427:B428"/>
    <mergeCell ref="B449:B450"/>
    <mergeCell ref="B455:B456"/>
    <mergeCell ref="B479:B480"/>
    <mergeCell ref="C3:C4"/>
    <mergeCell ref="C27:C28"/>
    <mergeCell ref="C52:C53"/>
    <mergeCell ref="C76:C77"/>
    <mergeCell ref="C101:C102"/>
    <mergeCell ref="C125:C126"/>
    <mergeCell ref="C150:C151"/>
    <mergeCell ref="C174:C175"/>
    <mergeCell ref="C198:C199"/>
    <mergeCell ref="C222:C223"/>
    <mergeCell ref="C247:C248"/>
    <mergeCell ref="C272:C273"/>
    <mergeCell ref="C298:C299"/>
    <mergeCell ref="C320:C321"/>
    <mergeCell ref="C324:C325"/>
    <mergeCell ref="C347:C348"/>
    <mergeCell ref="C351:C352"/>
    <mergeCell ref="C375:C376"/>
    <mergeCell ref="C401:C402"/>
    <mergeCell ref="C427:C428"/>
    <mergeCell ref="C449:C450"/>
    <mergeCell ref="C455:C456"/>
    <mergeCell ref="C479:C480"/>
    <mergeCell ref="G3:G4"/>
    <mergeCell ref="G27:G28"/>
    <mergeCell ref="G52:G53"/>
    <mergeCell ref="G76:G77"/>
    <mergeCell ref="G101:G102"/>
    <mergeCell ref="G125:G126"/>
    <mergeCell ref="G150:G151"/>
    <mergeCell ref="G174:G175"/>
    <mergeCell ref="G198:G199"/>
    <mergeCell ref="G222:G223"/>
    <mergeCell ref="G247:G248"/>
    <mergeCell ref="G272:G273"/>
    <mergeCell ref="G298:G299"/>
    <mergeCell ref="G320:G321"/>
    <mergeCell ref="G324:G325"/>
    <mergeCell ref="G347:G348"/>
    <mergeCell ref="G351:G352"/>
    <mergeCell ref="G375:G376"/>
    <mergeCell ref="G401:G402"/>
    <mergeCell ref="G427:G428"/>
    <mergeCell ref="G449:G450"/>
    <mergeCell ref="G455:G456"/>
    <mergeCell ref="G479:G480"/>
    <mergeCell ref="P51:P52"/>
    <mergeCell ref="P75:P76"/>
    <mergeCell ref="P100:P101"/>
    <mergeCell ref="P124:P125"/>
    <mergeCell ref="P173:P174"/>
    <mergeCell ref="P197:P198"/>
    <mergeCell ref="P222:P223"/>
    <mergeCell ref="P297:P298"/>
    <mergeCell ref="P323:P324"/>
    <mergeCell ref="P350:P351"/>
    <mergeCell ref="P374:P375"/>
    <mergeCell ref="P426:P427"/>
    <mergeCell ref="P454:P455"/>
    <mergeCell ref="P479:P480"/>
  </mergeCells>
  <pageMargins left="0.433070866141732" right="0.15748031496063" top="0.748031496062992" bottom="0.748031496062992" header="0.31496062992126" footer="0.31496062992126"/>
  <pageSetup paperSize="9" scale="58" firstPageNumber="2" orientation="landscape" useFirstPageNumber="1"/>
  <headerFooter>
    <oddFooter>&amp;R&amp;P</oddFooter>
  </headerFooter>
  <rowBreaks count="19" manualBreakCount="19">
    <brk id="24" max="16383" man="1"/>
    <brk id="49" max="14" man="1"/>
    <brk id="73" max="14" man="1"/>
    <brk id="97" max="14" man="1"/>
    <brk id="121" max="14" man="1"/>
    <brk id="146" max="14" man="1"/>
    <brk id="170" max="14" man="1"/>
    <brk id="195" max="14" man="1"/>
    <brk id="219" max="14" man="1"/>
    <brk id="244" max="14" man="1"/>
    <brk id="269" max="14" man="1"/>
    <brk id="295" max="14" man="1"/>
    <brk id="320" max="14" man="1"/>
    <brk id="348" max="14" man="1"/>
    <brk id="373" max="14" man="1"/>
    <brk id="399" max="14" man="1"/>
    <brk id="424" max="14" man="1"/>
    <brk id="452" max="14" man="1"/>
    <brk id="4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2"/>
  <dimension ref="A1:Q497"/>
  <sheetViews>
    <sheetView view="pageBreakPreview" zoomScale="90" zoomScalePageLayoutView="80" zoomScaleNormal="100" topLeftCell="A472" workbookViewId="0">
      <selection activeCell="G478" sqref="G478"/>
    </sheetView>
  </sheetViews>
  <sheetFormatPr defaultColWidth="9.14285714285714" defaultRowHeight="18" customHeight="1"/>
  <cols>
    <col min="1" max="1" width="29.5714285714286" style="187" customWidth="1"/>
    <col min="2" max="2" width="63" style="187" customWidth="1"/>
    <col min="3" max="3" width="14.2857142857143" style="187" customWidth="1"/>
    <col min="4" max="4" width="10.7142857142857" style="187" customWidth="1"/>
    <col min="5" max="5" width="10.4285714285714" style="187" customWidth="1"/>
    <col min="6" max="6" width="12.4285714285714" style="187" customWidth="1"/>
    <col min="7" max="7" width="13.8571428571429" style="187" customWidth="1"/>
    <col min="8" max="10" width="9.28571428571429" style="187" customWidth="1"/>
    <col min="11" max="11" width="9.42857142857143" style="187" customWidth="1"/>
    <col min="12" max="12" width="9.57142857142857" style="187" customWidth="1"/>
    <col min="13" max="13" width="9.42857142857143" style="187" customWidth="1"/>
    <col min="14" max="14" width="9.57142857142857" style="187" customWidth="1"/>
    <col min="15" max="15" width="9.28571428571429" style="187" customWidth="1"/>
    <col min="16" max="16" width="9.14285714285714" style="186"/>
    <col min="17" max="16384" width="9.14285714285714" style="188"/>
  </cols>
  <sheetData>
    <row r="1" customHeight="1" spans="14:15">
      <c r="N1" s="245"/>
      <c r="O1" s="245"/>
    </row>
    <row r="2" s="3" customFormat="1" customHeight="1" spans="1:16">
      <c r="A2" s="189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58" t="s">
        <v>233</v>
      </c>
      <c r="O2" s="58"/>
      <c r="P2" s="246"/>
    </row>
    <row r="3" s="3" customFormat="1" customHeight="1" spans="1:16">
      <c r="A3" s="191" t="s">
        <v>2</v>
      </c>
      <c r="B3" s="192" t="s">
        <v>3</v>
      </c>
      <c r="C3" s="192" t="s">
        <v>4</v>
      </c>
      <c r="D3" s="193" t="s">
        <v>5</v>
      </c>
      <c r="E3" s="194"/>
      <c r="F3" s="195"/>
      <c r="G3" s="196" t="s">
        <v>6</v>
      </c>
      <c r="H3" s="193" t="s">
        <v>7</v>
      </c>
      <c r="I3" s="194"/>
      <c r="J3" s="194"/>
      <c r="K3" s="195"/>
      <c r="L3" s="193" t="s">
        <v>8</v>
      </c>
      <c r="M3" s="194"/>
      <c r="N3" s="194"/>
      <c r="O3" s="247"/>
      <c r="P3" s="246"/>
    </row>
    <row r="4" s="3" customFormat="1" customHeight="1" spans="1:16">
      <c r="A4" s="197"/>
      <c r="B4" s="198"/>
      <c r="C4" s="198"/>
      <c r="D4" s="199" t="s">
        <v>9</v>
      </c>
      <c r="E4" s="199" t="s">
        <v>10</v>
      </c>
      <c r="F4" s="199" t="s">
        <v>11</v>
      </c>
      <c r="G4" s="200"/>
      <c r="H4" s="199" t="s">
        <v>12</v>
      </c>
      <c r="I4" s="199" t="s">
        <v>13</v>
      </c>
      <c r="J4" s="199" t="s">
        <v>14</v>
      </c>
      <c r="K4" s="199" t="s">
        <v>15</v>
      </c>
      <c r="L4" s="199" t="s">
        <v>16</v>
      </c>
      <c r="M4" s="199" t="s">
        <v>17</v>
      </c>
      <c r="N4" s="199" t="s">
        <v>18</v>
      </c>
      <c r="O4" s="248" t="s">
        <v>19</v>
      </c>
      <c r="P4" s="246"/>
    </row>
    <row r="5" s="3" customFormat="1" customHeight="1" spans="1:16">
      <c r="A5" s="201" t="s">
        <v>20</v>
      </c>
      <c r="B5" s="202"/>
      <c r="C5" s="20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49"/>
      <c r="P5" s="246"/>
    </row>
    <row r="6" s="2" customFormat="1" ht="18.75" spans="1:16">
      <c r="A6" s="21" t="s">
        <v>234</v>
      </c>
      <c r="B6" s="22" t="s">
        <v>22</v>
      </c>
      <c r="C6" s="23">
        <v>220</v>
      </c>
      <c r="D6" s="24">
        <v>17.06</v>
      </c>
      <c r="E6" s="24">
        <v>22.24</v>
      </c>
      <c r="F6" s="24">
        <v>57.81</v>
      </c>
      <c r="G6" s="24">
        <f>(D6*4)+(E6*9)+(F6*4)</f>
        <v>499.64</v>
      </c>
      <c r="H6" s="24">
        <v>0.13</v>
      </c>
      <c r="I6" s="24">
        <v>0.67</v>
      </c>
      <c r="J6" s="24">
        <v>0.44</v>
      </c>
      <c r="K6" s="24">
        <v>1.01</v>
      </c>
      <c r="L6" s="24">
        <v>179.39</v>
      </c>
      <c r="M6" s="24">
        <v>338.45</v>
      </c>
      <c r="N6" s="24">
        <v>27.07</v>
      </c>
      <c r="O6" s="68">
        <v>3.39</v>
      </c>
      <c r="P6" s="250"/>
    </row>
    <row r="7" s="2" customFormat="1" ht="18.75" spans="1:16">
      <c r="A7" s="21" t="s">
        <v>23</v>
      </c>
      <c r="B7" s="22" t="s">
        <v>24</v>
      </c>
      <c r="C7" s="23">
        <v>90</v>
      </c>
      <c r="D7" s="24">
        <v>3.1</v>
      </c>
      <c r="E7" s="24">
        <v>0.2</v>
      </c>
      <c r="F7" s="24">
        <v>6.5</v>
      </c>
      <c r="G7" s="24">
        <f>(D7*4)+(E7*9)+(F7*4)</f>
        <v>40.2</v>
      </c>
      <c r="H7" s="24">
        <v>0.1</v>
      </c>
      <c r="I7" s="24">
        <v>10</v>
      </c>
      <c r="J7" s="24">
        <v>0.3</v>
      </c>
      <c r="K7" s="24">
        <v>0</v>
      </c>
      <c r="L7" s="24">
        <v>20</v>
      </c>
      <c r="M7" s="24">
        <v>62</v>
      </c>
      <c r="N7" s="24">
        <v>21</v>
      </c>
      <c r="O7" s="71">
        <v>0.7</v>
      </c>
      <c r="P7" s="250"/>
    </row>
    <row r="8" s="2" customFormat="1" ht="20.25" customHeight="1" spans="1:16">
      <c r="A8" s="21" t="s">
        <v>25</v>
      </c>
      <c r="B8" s="22" t="s">
        <v>26</v>
      </c>
      <c r="C8" s="23">
        <v>50</v>
      </c>
      <c r="D8" s="24">
        <v>3.8</v>
      </c>
      <c r="E8" s="24">
        <v>0.4</v>
      </c>
      <c r="F8" s="24">
        <v>17.22</v>
      </c>
      <c r="G8" s="24">
        <v>82.25</v>
      </c>
      <c r="H8" s="24">
        <v>0.055</v>
      </c>
      <c r="I8" s="24">
        <v>0</v>
      </c>
      <c r="J8" s="24">
        <v>0</v>
      </c>
      <c r="K8" s="24">
        <v>0.55</v>
      </c>
      <c r="L8" s="24">
        <v>10</v>
      </c>
      <c r="M8" s="24">
        <v>32.5</v>
      </c>
      <c r="N8" s="24">
        <v>7</v>
      </c>
      <c r="O8" s="71">
        <v>0.55</v>
      </c>
      <c r="P8" s="250"/>
    </row>
    <row r="9" s="2" customFormat="1" ht="18.75" spans="1:16">
      <c r="A9" s="29" t="s">
        <v>27</v>
      </c>
      <c r="B9" s="30" t="s">
        <v>28</v>
      </c>
      <c r="C9" s="23">
        <v>200</v>
      </c>
      <c r="D9" s="31">
        <v>0.1</v>
      </c>
      <c r="E9" s="31">
        <v>0</v>
      </c>
      <c r="F9" s="31">
        <v>15</v>
      </c>
      <c r="G9" s="24">
        <f>(D9*4)+(E9*9)+(F9*4)</f>
        <v>60.4</v>
      </c>
      <c r="H9" s="31">
        <v>0</v>
      </c>
      <c r="I9" s="31">
        <v>0</v>
      </c>
      <c r="J9" s="31">
        <v>0</v>
      </c>
      <c r="K9" s="31">
        <v>0</v>
      </c>
      <c r="L9" s="31">
        <v>11</v>
      </c>
      <c r="M9" s="31">
        <v>3</v>
      </c>
      <c r="N9" s="31">
        <v>1</v>
      </c>
      <c r="O9" s="251">
        <v>0.3</v>
      </c>
      <c r="P9" s="250"/>
    </row>
    <row r="10" s="3" customFormat="1" customHeight="1" spans="1:16">
      <c r="A10" s="205" t="s">
        <v>29</v>
      </c>
      <c r="B10" s="206"/>
      <c r="C10" s="207">
        <f>SUM(C6:C9)</f>
        <v>560</v>
      </c>
      <c r="D10" s="207">
        <f>SUM(D6:D9)</f>
        <v>24.06</v>
      </c>
      <c r="E10" s="207">
        <f>SUM(E6:E9)</f>
        <v>22.84</v>
      </c>
      <c r="F10" s="207">
        <f>SUM(F6:F9)</f>
        <v>96.53</v>
      </c>
      <c r="G10" s="208">
        <f>SUM(G6:G9)</f>
        <v>682.49</v>
      </c>
      <c r="H10" s="207">
        <v>0.37</v>
      </c>
      <c r="I10" s="207">
        <f t="shared" ref="I10:O10" si="0">SUM(I6:I9)</f>
        <v>10.67</v>
      </c>
      <c r="J10" s="207">
        <f t="shared" si="0"/>
        <v>0.74</v>
      </c>
      <c r="K10" s="207">
        <f t="shared" si="0"/>
        <v>1.56</v>
      </c>
      <c r="L10" s="207">
        <f t="shared" si="0"/>
        <v>220.39</v>
      </c>
      <c r="M10" s="207">
        <f t="shared" si="0"/>
        <v>435.95</v>
      </c>
      <c r="N10" s="207">
        <f t="shared" si="0"/>
        <v>56.07</v>
      </c>
      <c r="O10" s="252">
        <f t="shared" si="0"/>
        <v>4.94</v>
      </c>
      <c r="P10" s="246"/>
    </row>
    <row r="11" s="3" customFormat="1" customHeight="1" spans="1:16">
      <c r="A11" s="209" t="s">
        <v>30</v>
      </c>
      <c r="B11" s="210"/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53"/>
      <c r="P11" s="246"/>
    </row>
    <row r="12" s="3" customFormat="1" customHeight="1" spans="1:16">
      <c r="A12" s="21" t="s">
        <v>31</v>
      </c>
      <c r="B12" s="22" t="s">
        <v>32</v>
      </c>
      <c r="C12" s="23">
        <v>100</v>
      </c>
      <c r="D12" s="24">
        <v>1.6</v>
      </c>
      <c r="E12" s="24">
        <v>9.77</v>
      </c>
      <c r="F12" s="24">
        <v>10.56</v>
      </c>
      <c r="G12" s="24">
        <f>(D12*4)+(E12*9)+(F12*4)</f>
        <v>136.57</v>
      </c>
      <c r="H12" s="24">
        <v>0.03</v>
      </c>
      <c r="I12" s="24">
        <v>30.58</v>
      </c>
      <c r="J12" s="24">
        <v>0</v>
      </c>
      <c r="K12" s="70">
        <v>4.95</v>
      </c>
      <c r="L12" s="24">
        <v>48.4</v>
      </c>
      <c r="M12" s="24">
        <v>35.2</v>
      </c>
      <c r="N12" s="24">
        <v>21.18</v>
      </c>
      <c r="O12" s="71">
        <v>0.66</v>
      </c>
      <c r="P12" s="246"/>
    </row>
    <row r="13" s="2" customFormat="1" customHeight="1" spans="1:16">
      <c r="A13" s="37" t="s">
        <v>235</v>
      </c>
      <c r="B13" s="38" t="s">
        <v>34</v>
      </c>
      <c r="C13" s="213">
        <v>250</v>
      </c>
      <c r="D13" s="214">
        <v>7.63</v>
      </c>
      <c r="E13" s="214">
        <v>8.69</v>
      </c>
      <c r="F13" s="214">
        <v>32.75</v>
      </c>
      <c r="G13" s="214">
        <v>286.44</v>
      </c>
      <c r="H13" s="214">
        <v>0.18</v>
      </c>
      <c r="I13" s="214">
        <v>0.25</v>
      </c>
      <c r="J13" s="214">
        <v>137.5</v>
      </c>
      <c r="K13" s="214">
        <v>1.45</v>
      </c>
      <c r="L13" s="214">
        <v>120</v>
      </c>
      <c r="M13" s="214">
        <v>82</v>
      </c>
      <c r="N13" s="214">
        <v>10</v>
      </c>
      <c r="O13" s="254">
        <v>0.35</v>
      </c>
      <c r="P13" s="250"/>
    </row>
    <row r="14" s="2" customFormat="1" ht="19.5" customHeight="1" spans="1:16">
      <c r="A14" s="41" t="s">
        <v>236</v>
      </c>
      <c r="B14" s="42" t="s">
        <v>36</v>
      </c>
      <c r="C14" s="43">
        <v>210</v>
      </c>
      <c r="D14" s="44">
        <v>17.5</v>
      </c>
      <c r="E14" s="44">
        <v>15.48</v>
      </c>
      <c r="F14" s="44">
        <v>44.13</v>
      </c>
      <c r="G14" s="24">
        <f>(D14*4)+(E14*9)+(F14*4)</f>
        <v>385.84</v>
      </c>
      <c r="H14" s="44">
        <v>0.06</v>
      </c>
      <c r="I14" s="44">
        <v>19.4</v>
      </c>
      <c r="J14" s="44">
        <v>0</v>
      </c>
      <c r="K14" s="44">
        <v>2.5</v>
      </c>
      <c r="L14" s="44">
        <v>35.7</v>
      </c>
      <c r="M14" s="44">
        <v>49.88</v>
      </c>
      <c r="N14" s="44">
        <v>23.36</v>
      </c>
      <c r="O14" s="80">
        <v>0.84</v>
      </c>
      <c r="P14" s="250"/>
    </row>
    <row r="15" s="2" customFormat="1" customHeight="1" spans="1:16">
      <c r="A15" s="21" t="s">
        <v>25</v>
      </c>
      <c r="B15" s="22" t="s">
        <v>26</v>
      </c>
      <c r="C15" s="23">
        <v>60</v>
      </c>
      <c r="D15" s="24">
        <v>4.56</v>
      </c>
      <c r="E15" s="24">
        <v>0.48</v>
      </c>
      <c r="F15" s="24">
        <v>29.52</v>
      </c>
      <c r="G15" s="24">
        <v>141</v>
      </c>
      <c r="H15" s="24">
        <v>0.066</v>
      </c>
      <c r="I15" s="24">
        <v>0</v>
      </c>
      <c r="J15" s="24">
        <v>0</v>
      </c>
      <c r="K15" s="24">
        <v>0.66</v>
      </c>
      <c r="L15" s="24">
        <v>12</v>
      </c>
      <c r="M15" s="24">
        <v>39</v>
      </c>
      <c r="N15" s="24">
        <v>8.4</v>
      </c>
      <c r="O15" s="71">
        <v>0.66</v>
      </c>
      <c r="P15" s="250"/>
    </row>
    <row r="16" s="2" customFormat="1" customHeight="1" spans="1:16">
      <c r="A16" s="21" t="s">
        <v>37</v>
      </c>
      <c r="B16" s="45" t="s">
        <v>38</v>
      </c>
      <c r="C16" s="23">
        <v>200</v>
      </c>
      <c r="D16" s="24">
        <v>0.3</v>
      </c>
      <c r="E16" s="24">
        <v>0</v>
      </c>
      <c r="F16" s="24">
        <v>20.1</v>
      </c>
      <c r="G16" s="24">
        <f>(D16*4)+(E16*9)+(F16*4)</f>
        <v>81.6</v>
      </c>
      <c r="H16" s="24">
        <v>0</v>
      </c>
      <c r="I16" s="24">
        <v>0.8</v>
      </c>
      <c r="J16" s="24">
        <v>0</v>
      </c>
      <c r="K16" s="24">
        <v>0</v>
      </c>
      <c r="L16" s="24">
        <v>10</v>
      </c>
      <c r="M16" s="24">
        <v>6</v>
      </c>
      <c r="N16" s="24">
        <v>3</v>
      </c>
      <c r="O16" s="71">
        <v>0.6</v>
      </c>
      <c r="P16" s="250"/>
    </row>
    <row r="17" s="2" customFormat="1" ht="17.25" customHeight="1" spans="1:16">
      <c r="A17" s="205" t="s">
        <v>39</v>
      </c>
      <c r="B17" s="206"/>
      <c r="C17" s="207">
        <f t="shared" ref="C17:O17" si="1">SUM(C12:C16)</f>
        <v>820</v>
      </c>
      <c r="D17" s="208">
        <f t="shared" si="1"/>
        <v>31.59</v>
      </c>
      <c r="E17" s="208">
        <f t="shared" si="1"/>
        <v>34.42</v>
      </c>
      <c r="F17" s="208">
        <f t="shared" si="1"/>
        <v>137.06</v>
      </c>
      <c r="G17" s="208">
        <f t="shared" si="1"/>
        <v>1031.45</v>
      </c>
      <c r="H17" s="208">
        <f t="shared" si="1"/>
        <v>0.336</v>
      </c>
      <c r="I17" s="208">
        <f t="shared" si="1"/>
        <v>51.03</v>
      </c>
      <c r="J17" s="208">
        <f t="shared" si="1"/>
        <v>137.5</v>
      </c>
      <c r="K17" s="208">
        <f t="shared" si="1"/>
        <v>9.56</v>
      </c>
      <c r="L17" s="208">
        <f t="shared" si="1"/>
        <v>226.1</v>
      </c>
      <c r="M17" s="208">
        <f t="shared" si="1"/>
        <v>212.08</v>
      </c>
      <c r="N17" s="208">
        <f t="shared" si="1"/>
        <v>65.94</v>
      </c>
      <c r="O17" s="255">
        <f t="shared" si="1"/>
        <v>3.11</v>
      </c>
      <c r="P17" s="250"/>
    </row>
    <row r="18" s="3" customFormat="1" customHeight="1" spans="1:16">
      <c r="A18" s="209" t="s">
        <v>40</v>
      </c>
      <c r="B18" s="210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56"/>
      <c r="P18" s="246"/>
    </row>
    <row r="19" s="2" customFormat="1" ht="18.75" spans="1:16">
      <c r="A19" s="21" t="s">
        <v>41</v>
      </c>
      <c r="B19" s="22" t="s">
        <v>42</v>
      </c>
      <c r="C19" s="23">
        <v>250</v>
      </c>
      <c r="D19" s="31">
        <f>(C19*5.8)/200</f>
        <v>7.25</v>
      </c>
      <c r="E19" s="31">
        <v>6.25</v>
      </c>
      <c r="F19" s="31">
        <v>10</v>
      </c>
      <c r="G19" s="31">
        <v>125</v>
      </c>
      <c r="H19" s="31">
        <v>0.1</v>
      </c>
      <c r="I19" s="31">
        <v>1.75</v>
      </c>
      <c r="J19" s="31">
        <v>0.05</v>
      </c>
      <c r="K19" s="31">
        <v>0</v>
      </c>
      <c r="L19" s="31">
        <v>300</v>
      </c>
      <c r="M19" s="31">
        <v>225</v>
      </c>
      <c r="N19" s="31">
        <v>35</v>
      </c>
      <c r="O19" s="251">
        <v>0.25</v>
      </c>
      <c r="P19" s="250"/>
    </row>
    <row r="20" s="1" customFormat="1" ht="18.75" spans="1:16">
      <c r="A20" s="21" t="s">
        <v>43</v>
      </c>
      <c r="B20" s="46" t="s">
        <v>44</v>
      </c>
      <c r="C20" s="47">
        <v>100</v>
      </c>
      <c r="D20" s="24">
        <v>9.13</v>
      </c>
      <c r="E20" s="24">
        <v>10.88</v>
      </c>
      <c r="F20" s="24">
        <v>44.59</v>
      </c>
      <c r="G20" s="24">
        <v>302.4</v>
      </c>
      <c r="H20" s="24">
        <v>0.08</v>
      </c>
      <c r="I20" s="24">
        <v>0.2</v>
      </c>
      <c r="J20" s="24">
        <v>0.15</v>
      </c>
      <c r="K20" s="24">
        <v>0.8</v>
      </c>
      <c r="L20" s="24">
        <v>66</v>
      </c>
      <c r="M20" s="24">
        <v>124</v>
      </c>
      <c r="N20" s="24">
        <v>14</v>
      </c>
      <c r="O20" s="71">
        <v>0.8</v>
      </c>
      <c r="P20" s="84"/>
    </row>
    <row r="21" s="3" customFormat="1" customHeight="1" spans="1:16">
      <c r="A21" s="205" t="s">
        <v>45</v>
      </c>
      <c r="B21" s="206"/>
      <c r="C21" s="207">
        <f t="shared" ref="C21:O21" si="2">SUM(C19:C20)</f>
        <v>350</v>
      </c>
      <c r="D21" s="217">
        <f t="shared" si="2"/>
        <v>16.38</v>
      </c>
      <c r="E21" s="217">
        <f t="shared" si="2"/>
        <v>17.13</v>
      </c>
      <c r="F21" s="217">
        <f t="shared" si="2"/>
        <v>54.59</v>
      </c>
      <c r="G21" s="217">
        <f t="shared" si="2"/>
        <v>427.4</v>
      </c>
      <c r="H21" s="217">
        <f t="shared" si="2"/>
        <v>0.18</v>
      </c>
      <c r="I21" s="217">
        <f t="shared" si="2"/>
        <v>1.95</v>
      </c>
      <c r="J21" s="217">
        <f t="shared" si="2"/>
        <v>0.2</v>
      </c>
      <c r="K21" s="217">
        <f t="shared" si="2"/>
        <v>0.8</v>
      </c>
      <c r="L21" s="217">
        <f t="shared" si="2"/>
        <v>366</v>
      </c>
      <c r="M21" s="217">
        <f t="shared" si="2"/>
        <v>349</v>
      </c>
      <c r="N21" s="217">
        <f t="shared" si="2"/>
        <v>49</v>
      </c>
      <c r="O21" s="257">
        <f t="shared" si="2"/>
        <v>1.05</v>
      </c>
      <c r="P21" s="246"/>
    </row>
    <row r="22" s="3" customFormat="1" customHeight="1" spans="1:16">
      <c r="A22" s="218" t="s">
        <v>46</v>
      </c>
      <c r="B22" s="219"/>
      <c r="C22" s="220"/>
      <c r="D22" s="221">
        <f t="shared" ref="D22:O22" si="3">D10+D17+D21</f>
        <v>72.03</v>
      </c>
      <c r="E22" s="221">
        <f t="shared" si="3"/>
        <v>74.39</v>
      </c>
      <c r="F22" s="221">
        <f t="shared" si="3"/>
        <v>288.18</v>
      </c>
      <c r="G22" s="221">
        <f t="shared" si="3"/>
        <v>2141.34</v>
      </c>
      <c r="H22" s="221">
        <f t="shared" si="3"/>
        <v>0.886</v>
      </c>
      <c r="I22" s="221">
        <f t="shared" si="3"/>
        <v>63.65</v>
      </c>
      <c r="J22" s="221">
        <f t="shared" si="3"/>
        <v>138.44</v>
      </c>
      <c r="K22" s="221">
        <f t="shared" si="3"/>
        <v>11.92</v>
      </c>
      <c r="L22" s="221">
        <f t="shared" si="3"/>
        <v>812.49</v>
      </c>
      <c r="M22" s="221">
        <f t="shared" si="3"/>
        <v>997.03</v>
      </c>
      <c r="N22" s="221">
        <f t="shared" si="3"/>
        <v>171.01</v>
      </c>
      <c r="O22" s="258">
        <f t="shared" si="3"/>
        <v>9.1</v>
      </c>
      <c r="P22" s="246"/>
    </row>
    <row r="23" s="3" customFormat="1" customHeight="1" spans="1:16">
      <c r="A23" s="222" t="s">
        <v>47</v>
      </c>
      <c r="B23" s="223"/>
      <c r="C23" s="224"/>
      <c r="D23" s="54">
        <f t="shared" ref="D23:O23" si="4">D10+D17+D21</f>
        <v>72.03</v>
      </c>
      <c r="E23" s="54">
        <f t="shared" si="4"/>
        <v>74.39</v>
      </c>
      <c r="F23" s="54">
        <f t="shared" si="4"/>
        <v>288.18</v>
      </c>
      <c r="G23" s="54">
        <f t="shared" si="4"/>
        <v>2141.34</v>
      </c>
      <c r="H23" s="54">
        <f t="shared" si="4"/>
        <v>0.886</v>
      </c>
      <c r="I23" s="54">
        <f t="shared" si="4"/>
        <v>63.65</v>
      </c>
      <c r="J23" s="54">
        <f t="shared" si="4"/>
        <v>138.44</v>
      </c>
      <c r="K23" s="54">
        <f t="shared" si="4"/>
        <v>11.92</v>
      </c>
      <c r="L23" s="54">
        <f t="shared" si="4"/>
        <v>812.49</v>
      </c>
      <c r="M23" s="54">
        <f t="shared" si="4"/>
        <v>997.03</v>
      </c>
      <c r="N23" s="54">
        <f t="shared" si="4"/>
        <v>171.01</v>
      </c>
      <c r="O23" s="83">
        <f t="shared" si="4"/>
        <v>9.1</v>
      </c>
      <c r="P23" s="246"/>
    </row>
    <row r="24" s="3" customFormat="1" customHeight="1" spans="1:16">
      <c r="A24" s="225"/>
      <c r="B24" s="190"/>
      <c r="C24" s="190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46"/>
    </row>
    <row r="25" s="3" customFormat="1" customHeight="1" spans="1:16">
      <c r="A25" s="225"/>
      <c r="B25" s="190"/>
      <c r="C25" s="190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59"/>
      <c r="O25" s="259"/>
      <c r="P25" s="246"/>
    </row>
    <row r="26" s="3" customFormat="1" customHeight="1" spans="1:16">
      <c r="A26" s="189" t="s">
        <v>48</v>
      </c>
      <c r="B26" s="190"/>
      <c r="C26" s="190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58" t="s">
        <v>233</v>
      </c>
      <c r="O26" s="58"/>
      <c r="P26" s="246"/>
    </row>
    <row r="27" s="3" customFormat="1" customHeight="1" spans="1:16">
      <c r="A27" s="191" t="s">
        <v>2</v>
      </c>
      <c r="B27" s="192" t="s">
        <v>3</v>
      </c>
      <c r="C27" s="192" t="s">
        <v>4</v>
      </c>
      <c r="D27" s="193" t="s">
        <v>5</v>
      </c>
      <c r="E27" s="194"/>
      <c r="F27" s="195"/>
      <c r="G27" s="196" t="s">
        <v>6</v>
      </c>
      <c r="H27" s="193" t="s">
        <v>7</v>
      </c>
      <c r="I27" s="194"/>
      <c r="J27" s="194"/>
      <c r="K27" s="195"/>
      <c r="L27" s="193" t="s">
        <v>8</v>
      </c>
      <c r="M27" s="194"/>
      <c r="N27" s="194"/>
      <c r="O27" s="247"/>
      <c r="P27" s="246"/>
    </row>
    <row r="28" s="3" customFormat="1" customHeight="1" spans="1:16">
      <c r="A28" s="197"/>
      <c r="B28" s="198"/>
      <c r="C28" s="198"/>
      <c r="D28" s="199" t="s">
        <v>9</v>
      </c>
      <c r="E28" s="199" t="s">
        <v>10</v>
      </c>
      <c r="F28" s="199" t="s">
        <v>11</v>
      </c>
      <c r="G28" s="200"/>
      <c r="H28" s="199" t="s">
        <v>12</v>
      </c>
      <c r="I28" s="199" t="s">
        <v>13</v>
      </c>
      <c r="J28" s="199" t="s">
        <v>14</v>
      </c>
      <c r="K28" s="199" t="s">
        <v>15</v>
      </c>
      <c r="L28" s="199" t="s">
        <v>16</v>
      </c>
      <c r="M28" s="199" t="s">
        <v>17</v>
      </c>
      <c r="N28" s="199" t="s">
        <v>18</v>
      </c>
      <c r="O28" s="248" t="s">
        <v>19</v>
      </c>
      <c r="P28" s="246"/>
    </row>
    <row r="29" s="3" customFormat="1" customHeight="1" spans="1:16">
      <c r="A29" s="201" t="s">
        <v>20</v>
      </c>
      <c r="B29" s="202"/>
      <c r="C29" s="203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49"/>
      <c r="P29" s="246"/>
    </row>
    <row r="30" s="2" customFormat="1" ht="18.75" spans="1:16">
      <c r="A30" s="227" t="s">
        <v>237</v>
      </c>
      <c r="B30" s="228" t="s">
        <v>50</v>
      </c>
      <c r="C30" s="229">
        <v>250</v>
      </c>
      <c r="D30" s="24">
        <v>17.66</v>
      </c>
      <c r="E30" s="24">
        <v>6.62</v>
      </c>
      <c r="F30" s="24">
        <v>53.15</v>
      </c>
      <c r="G30" s="24">
        <f>(D30*4)+(E30*9)+(F30*4)</f>
        <v>342.82</v>
      </c>
      <c r="H30" s="24">
        <v>0.25</v>
      </c>
      <c r="I30" s="24">
        <v>0</v>
      </c>
      <c r="J30" s="24">
        <v>239.68</v>
      </c>
      <c r="K30" s="24">
        <v>15</v>
      </c>
      <c r="L30" s="24">
        <v>118.75</v>
      </c>
      <c r="M30" s="24">
        <v>118.75</v>
      </c>
      <c r="N30" s="24">
        <v>26.25</v>
      </c>
      <c r="O30" s="71">
        <v>4.5</v>
      </c>
      <c r="P30" s="250"/>
    </row>
    <row r="31" s="2" customFormat="1" customHeight="1" spans="1:16">
      <c r="A31" s="21" t="s">
        <v>51</v>
      </c>
      <c r="B31" s="22" t="s">
        <v>238</v>
      </c>
      <c r="C31" s="23">
        <v>60</v>
      </c>
      <c r="D31" s="24">
        <v>2.74</v>
      </c>
      <c r="E31" s="24">
        <v>13.84</v>
      </c>
      <c r="F31" s="24">
        <v>18</v>
      </c>
      <c r="G31" s="24">
        <v>207.52</v>
      </c>
      <c r="H31" s="24">
        <v>0.05</v>
      </c>
      <c r="I31" s="24">
        <v>0</v>
      </c>
      <c r="J31" s="24">
        <v>60</v>
      </c>
      <c r="K31" s="24">
        <v>0.3</v>
      </c>
      <c r="L31" s="24">
        <v>49.2</v>
      </c>
      <c r="M31" s="24">
        <v>13</v>
      </c>
      <c r="N31" s="24">
        <v>6.05</v>
      </c>
      <c r="O31" s="71">
        <v>0</v>
      </c>
      <c r="P31" s="250"/>
    </row>
    <row r="32" s="2" customFormat="1" customHeight="1" spans="1:16">
      <c r="A32" s="21" t="s">
        <v>53</v>
      </c>
      <c r="B32" s="22" t="s">
        <v>54</v>
      </c>
      <c r="C32" s="23">
        <v>100</v>
      </c>
      <c r="D32" s="31">
        <v>0.9</v>
      </c>
      <c r="E32" s="31">
        <v>0.2</v>
      </c>
      <c r="F32" s="31">
        <v>8.1</v>
      </c>
      <c r="G32" s="31">
        <v>43</v>
      </c>
      <c r="H32" s="31">
        <v>0.04</v>
      </c>
      <c r="I32" s="31">
        <v>60</v>
      </c>
      <c r="J32" s="31">
        <v>0</v>
      </c>
      <c r="K32" s="31">
        <v>0.2</v>
      </c>
      <c r="L32" s="31">
        <v>34</v>
      </c>
      <c r="M32" s="31">
        <v>23</v>
      </c>
      <c r="N32" s="31">
        <v>13</v>
      </c>
      <c r="O32" s="251">
        <v>0.3</v>
      </c>
      <c r="P32" s="250"/>
    </row>
    <row r="33" s="2" customFormat="1" customHeight="1" spans="1:16">
      <c r="A33" s="21" t="s">
        <v>55</v>
      </c>
      <c r="B33" s="22" t="s">
        <v>56</v>
      </c>
      <c r="C33" s="23">
        <v>200</v>
      </c>
      <c r="D33" s="24">
        <v>2.2</v>
      </c>
      <c r="E33" s="24">
        <v>2.2</v>
      </c>
      <c r="F33" s="24">
        <v>22.4</v>
      </c>
      <c r="G33" s="24">
        <f>(D33*4)+(E33*9)+(F33*4)</f>
        <v>118.2</v>
      </c>
      <c r="H33" s="24">
        <v>0.02</v>
      </c>
      <c r="I33" s="24">
        <v>0.2</v>
      </c>
      <c r="J33" s="24">
        <v>0.01</v>
      </c>
      <c r="K33" s="24">
        <v>0</v>
      </c>
      <c r="L33" s="24">
        <v>62</v>
      </c>
      <c r="M33" s="24">
        <v>71</v>
      </c>
      <c r="N33" s="24">
        <v>23</v>
      </c>
      <c r="O33" s="71">
        <v>1</v>
      </c>
      <c r="P33" s="250"/>
    </row>
    <row r="34" s="3" customFormat="1" customHeight="1" spans="1:16">
      <c r="A34" s="205" t="s">
        <v>29</v>
      </c>
      <c r="B34" s="206"/>
      <c r="C34" s="207">
        <f t="shared" ref="C34:O34" si="5">SUM(C30:C33)</f>
        <v>610</v>
      </c>
      <c r="D34" s="208">
        <f t="shared" si="5"/>
        <v>23.5</v>
      </c>
      <c r="E34" s="208">
        <f t="shared" si="5"/>
        <v>22.86</v>
      </c>
      <c r="F34" s="208">
        <f t="shared" si="5"/>
        <v>101.65</v>
      </c>
      <c r="G34" s="208">
        <f t="shared" si="5"/>
        <v>711.54</v>
      </c>
      <c r="H34" s="208">
        <f t="shared" si="5"/>
        <v>0.36</v>
      </c>
      <c r="I34" s="208">
        <f t="shared" si="5"/>
        <v>60.2</v>
      </c>
      <c r="J34" s="208">
        <f t="shared" si="5"/>
        <v>299.69</v>
      </c>
      <c r="K34" s="208">
        <f t="shared" si="5"/>
        <v>15.5</v>
      </c>
      <c r="L34" s="208">
        <f t="shared" si="5"/>
        <v>263.95</v>
      </c>
      <c r="M34" s="208">
        <f t="shared" si="5"/>
        <v>225.75</v>
      </c>
      <c r="N34" s="208">
        <f t="shared" si="5"/>
        <v>68.3</v>
      </c>
      <c r="O34" s="255">
        <f t="shared" si="5"/>
        <v>5.8</v>
      </c>
      <c r="P34" s="246"/>
    </row>
    <row r="35" s="3" customFormat="1" customHeight="1" spans="1:16">
      <c r="A35" s="209" t="s">
        <v>30</v>
      </c>
      <c r="B35" s="210"/>
      <c r="C35" s="211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53"/>
      <c r="P35" s="246"/>
    </row>
    <row r="36" s="3" customFormat="1" customHeight="1" spans="1:16">
      <c r="A36" s="21" t="s">
        <v>57</v>
      </c>
      <c r="B36" s="230" t="s">
        <v>58</v>
      </c>
      <c r="C36" s="23">
        <v>100</v>
      </c>
      <c r="D36" s="24">
        <v>2</v>
      </c>
      <c r="E36" s="24">
        <v>6</v>
      </c>
      <c r="F36" s="24">
        <v>15.2</v>
      </c>
      <c r="G36" s="24">
        <f>(D36*4)+(E36*9)+(F36*4)</f>
        <v>122.8</v>
      </c>
      <c r="H36" s="24">
        <v>0.07</v>
      </c>
      <c r="I36" s="24">
        <v>10.1</v>
      </c>
      <c r="J36" s="24">
        <v>0</v>
      </c>
      <c r="K36" s="70">
        <v>2.8</v>
      </c>
      <c r="L36" s="24">
        <v>16</v>
      </c>
      <c r="M36" s="24">
        <v>46</v>
      </c>
      <c r="N36" s="24">
        <v>18</v>
      </c>
      <c r="O36" s="71">
        <v>0.7</v>
      </c>
      <c r="P36" s="246"/>
    </row>
    <row r="37" s="3" customFormat="1" customHeight="1" spans="1:16">
      <c r="A37" s="21" t="s">
        <v>239</v>
      </c>
      <c r="B37" s="22" t="s">
        <v>60</v>
      </c>
      <c r="C37" s="23">
        <v>250</v>
      </c>
      <c r="D37" s="24">
        <v>3.02</v>
      </c>
      <c r="E37" s="24">
        <v>9.48</v>
      </c>
      <c r="F37" s="24">
        <v>27.84</v>
      </c>
      <c r="G37" s="24">
        <v>219.3</v>
      </c>
      <c r="H37" s="24">
        <v>0.09</v>
      </c>
      <c r="I37" s="24">
        <v>11.47</v>
      </c>
      <c r="J37" s="24">
        <v>115.48</v>
      </c>
      <c r="K37" s="24">
        <v>0.31</v>
      </c>
      <c r="L37" s="24">
        <v>122.05</v>
      </c>
      <c r="M37" s="24">
        <v>116.02</v>
      </c>
      <c r="N37" s="24">
        <v>25</v>
      </c>
      <c r="O37" s="71">
        <v>0.11</v>
      </c>
      <c r="P37" s="246"/>
    </row>
    <row r="38" s="2" customFormat="1" ht="18.75" spans="1:16">
      <c r="A38" s="231" t="s">
        <v>61</v>
      </c>
      <c r="B38" s="232" t="s">
        <v>62</v>
      </c>
      <c r="C38" s="233">
        <v>100</v>
      </c>
      <c r="D38" s="234">
        <v>15.41</v>
      </c>
      <c r="E38" s="234">
        <v>11.8</v>
      </c>
      <c r="F38" s="234">
        <v>20.5</v>
      </c>
      <c r="G38" s="24">
        <f>(D38*4)+(E38*9)+(F38*4)</f>
        <v>249.84</v>
      </c>
      <c r="H38" s="24">
        <v>0.12</v>
      </c>
      <c r="I38" s="24">
        <v>1.3</v>
      </c>
      <c r="J38" s="24">
        <v>153</v>
      </c>
      <c r="K38" s="24">
        <v>0</v>
      </c>
      <c r="L38" s="24">
        <v>187.69</v>
      </c>
      <c r="M38" s="24">
        <v>23.2</v>
      </c>
      <c r="N38" s="24">
        <v>0</v>
      </c>
      <c r="O38" s="71">
        <v>0.05</v>
      </c>
      <c r="P38" s="250"/>
    </row>
    <row r="39" s="2" customFormat="1" ht="18.75" spans="1:16">
      <c r="A39" s="37" t="s">
        <v>240</v>
      </c>
      <c r="B39" s="38" t="s">
        <v>241</v>
      </c>
      <c r="C39" s="235">
        <v>220</v>
      </c>
      <c r="D39" s="31">
        <v>11.4</v>
      </c>
      <c r="E39" s="31">
        <v>7.08</v>
      </c>
      <c r="F39" s="31">
        <v>49.4</v>
      </c>
      <c r="G39" s="24">
        <f>(D39*4)+(E39*9)+(F39*4)</f>
        <v>306.92</v>
      </c>
      <c r="H39" s="31">
        <v>0.07</v>
      </c>
      <c r="I39" s="31">
        <v>0</v>
      </c>
      <c r="J39" s="31">
        <v>213.88</v>
      </c>
      <c r="K39" s="31">
        <v>0.97</v>
      </c>
      <c r="L39" s="31">
        <v>85.89</v>
      </c>
      <c r="M39" s="31">
        <v>217.49</v>
      </c>
      <c r="N39" s="31">
        <v>9.72</v>
      </c>
      <c r="O39" s="251">
        <v>0.1</v>
      </c>
      <c r="P39" s="250"/>
    </row>
    <row r="40" s="2" customFormat="1" ht="17.25" customHeight="1" spans="1:16">
      <c r="A40" s="21" t="s">
        <v>65</v>
      </c>
      <c r="B40" s="22" t="s">
        <v>66</v>
      </c>
      <c r="C40" s="23">
        <v>35</v>
      </c>
      <c r="D40" s="24">
        <v>2.31</v>
      </c>
      <c r="E40" s="24">
        <v>0.42</v>
      </c>
      <c r="F40" s="24">
        <v>11.69</v>
      </c>
      <c r="G40" s="24">
        <f>(D40*4)+(E40*9)+(F40*4)</f>
        <v>59.78</v>
      </c>
      <c r="H40" s="24">
        <v>0.055</v>
      </c>
      <c r="I40" s="24">
        <v>0</v>
      </c>
      <c r="J40" s="24">
        <v>0</v>
      </c>
      <c r="K40" s="24">
        <v>0.49</v>
      </c>
      <c r="L40" s="24">
        <v>12.25</v>
      </c>
      <c r="M40" s="24">
        <v>55.3</v>
      </c>
      <c r="N40" s="24">
        <v>16.45</v>
      </c>
      <c r="O40" s="71">
        <v>1.37</v>
      </c>
      <c r="P40" s="250"/>
    </row>
    <row r="41" s="3" customFormat="1" customHeight="1" spans="1:16">
      <c r="A41" s="21" t="s">
        <v>37</v>
      </c>
      <c r="B41" s="236" t="s">
        <v>124</v>
      </c>
      <c r="C41" s="23">
        <v>200</v>
      </c>
      <c r="D41" s="24">
        <v>0.3</v>
      </c>
      <c r="E41" s="24">
        <v>0</v>
      </c>
      <c r="F41" s="24">
        <v>20.1</v>
      </c>
      <c r="G41" s="24">
        <f>(D41*4)+(E41*9)+(F41*4)</f>
        <v>81.6</v>
      </c>
      <c r="H41" s="24">
        <v>0</v>
      </c>
      <c r="I41" s="24">
        <v>0.8</v>
      </c>
      <c r="J41" s="24">
        <v>0</v>
      </c>
      <c r="K41" s="24">
        <v>0</v>
      </c>
      <c r="L41" s="24">
        <v>10</v>
      </c>
      <c r="M41" s="24">
        <v>6</v>
      </c>
      <c r="N41" s="24">
        <v>3</v>
      </c>
      <c r="O41" s="71">
        <v>0.6</v>
      </c>
      <c r="P41" s="246"/>
    </row>
    <row r="42" s="3" customFormat="1" customHeight="1" spans="1:16">
      <c r="A42" s="205" t="s">
        <v>39</v>
      </c>
      <c r="B42" s="206"/>
      <c r="C42" s="207">
        <f t="shared" ref="C42:O42" si="6">SUM(C36:C41)</f>
        <v>905</v>
      </c>
      <c r="D42" s="208">
        <f t="shared" si="6"/>
        <v>34.44</v>
      </c>
      <c r="E42" s="208">
        <f t="shared" si="6"/>
        <v>34.78</v>
      </c>
      <c r="F42" s="208">
        <f t="shared" si="6"/>
        <v>144.73</v>
      </c>
      <c r="G42" s="208">
        <f t="shared" si="6"/>
        <v>1040.24</v>
      </c>
      <c r="H42" s="208">
        <f t="shared" si="6"/>
        <v>0.405</v>
      </c>
      <c r="I42" s="208">
        <f t="shared" si="6"/>
        <v>23.67</v>
      </c>
      <c r="J42" s="208">
        <f t="shared" si="6"/>
        <v>482.36</v>
      </c>
      <c r="K42" s="208">
        <f t="shared" si="6"/>
        <v>4.57</v>
      </c>
      <c r="L42" s="208">
        <f t="shared" si="6"/>
        <v>433.88</v>
      </c>
      <c r="M42" s="208">
        <f t="shared" si="6"/>
        <v>464.01</v>
      </c>
      <c r="N42" s="208">
        <f t="shared" si="6"/>
        <v>72.17</v>
      </c>
      <c r="O42" s="255">
        <f t="shared" si="6"/>
        <v>2.93</v>
      </c>
      <c r="P42" s="246"/>
    </row>
    <row r="43" s="1" customFormat="1" ht="16.5" spans="1:16">
      <c r="A43" s="209" t="s">
        <v>40</v>
      </c>
      <c r="B43" s="210"/>
      <c r="C43" s="211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53"/>
      <c r="P43" s="84"/>
    </row>
    <row r="44" s="1" customFormat="1" ht="18.75" spans="1:16">
      <c r="A44" s="21" t="s">
        <v>41</v>
      </c>
      <c r="B44" s="22" t="s">
        <v>69</v>
      </c>
      <c r="C44" s="23">
        <v>250</v>
      </c>
      <c r="D44" s="24">
        <v>7.25</v>
      </c>
      <c r="E44" s="24">
        <v>6.25</v>
      </c>
      <c r="F44" s="24">
        <v>10</v>
      </c>
      <c r="G44" s="24">
        <v>125</v>
      </c>
      <c r="H44" s="24">
        <v>0.1</v>
      </c>
      <c r="I44" s="24">
        <v>1.75</v>
      </c>
      <c r="J44" s="24">
        <v>0.05</v>
      </c>
      <c r="K44" s="24">
        <v>0</v>
      </c>
      <c r="L44" s="24">
        <v>300</v>
      </c>
      <c r="M44" s="24">
        <v>225</v>
      </c>
      <c r="N44" s="24">
        <v>35</v>
      </c>
      <c r="O44" s="71">
        <v>0.25</v>
      </c>
      <c r="P44" s="84"/>
    </row>
    <row r="45" s="3" customFormat="1" customHeight="1" spans="1:16">
      <c r="A45" s="21" t="s">
        <v>70</v>
      </c>
      <c r="B45" s="46" t="s">
        <v>71</v>
      </c>
      <c r="C45" s="23">
        <v>100</v>
      </c>
      <c r="D45" s="24">
        <v>7.87</v>
      </c>
      <c r="E45" s="24">
        <v>5.33</v>
      </c>
      <c r="F45" s="24">
        <v>52.84</v>
      </c>
      <c r="G45" s="24">
        <v>290.67</v>
      </c>
      <c r="H45" s="24">
        <v>0.03</v>
      </c>
      <c r="I45" s="24">
        <v>21.85</v>
      </c>
      <c r="J45" s="24">
        <v>0.07</v>
      </c>
      <c r="K45" s="24">
        <v>0.63</v>
      </c>
      <c r="L45" s="24">
        <v>77.2</v>
      </c>
      <c r="M45" s="24">
        <v>62</v>
      </c>
      <c r="N45" s="24">
        <v>11</v>
      </c>
      <c r="O45" s="71">
        <v>1.16</v>
      </c>
      <c r="P45" s="246"/>
    </row>
    <row r="46" s="3" customFormat="1" customHeight="1" spans="1:16">
      <c r="A46" s="205" t="s">
        <v>45</v>
      </c>
      <c r="B46" s="206"/>
      <c r="C46" s="207">
        <f>SUM(C44:C45)</f>
        <v>350</v>
      </c>
      <c r="D46" s="217">
        <f>SUM(D44:D45)</f>
        <v>15.12</v>
      </c>
      <c r="E46" s="217">
        <f t="shared" ref="E46:O46" si="7">SUM(E44:E45)</f>
        <v>11.58</v>
      </c>
      <c r="F46" s="217">
        <f t="shared" si="7"/>
        <v>62.84</v>
      </c>
      <c r="G46" s="217">
        <f t="shared" si="7"/>
        <v>415.67</v>
      </c>
      <c r="H46" s="217">
        <f t="shared" si="7"/>
        <v>0.13</v>
      </c>
      <c r="I46" s="217">
        <f t="shared" si="7"/>
        <v>23.6</v>
      </c>
      <c r="J46" s="217">
        <f t="shared" si="7"/>
        <v>0.12</v>
      </c>
      <c r="K46" s="217">
        <f t="shared" si="7"/>
        <v>0.63</v>
      </c>
      <c r="L46" s="217">
        <f t="shared" si="7"/>
        <v>377.2</v>
      </c>
      <c r="M46" s="217">
        <f t="shared" si="7"/>
        <v>287</v>
      </c>
      <c r="N46" s="217">
        <f t="shared" si="7"/>
        <v>46</v>
      </c>
      <c r="O46" s="257">
        <f t="shared" si="7"/>
        <v>1.41</v>
      </c>
      <c r="P46" s="246"/>
    </row>
    <row r="47" s="3" customFormat="1" customHeight="1" spans="1:16">
      <c r="A47" s="218" t="s">
        <v>242</v>
      </c>
      <c r="B47" s="219"/>
      <c r="C47" s="220"/>
      <c r="D47" s="221">
        <f t="shared" ref="D47:O47" si="8">D34+D42+D46</f>
        <v>73.06</v>
      </c>
      <c r="E47" s="221">
        <f t="shared" si="8"/>
        <v>69.22</v>
      </c>
      <c r="F47" s="221">
        <f t="shared" si="8"/>
        <v>309.22</v>
      </c>
      <c r="G47" s="221">
        <f t="shared" si="8"/>
        <v>2167.45</v>
      </c>
      <c r="H47" s="221">
        <f t="shared" si="8"/>
        <v>0.895</v>
      </c>
      <c r="I47" s="221">
        <f t="shared" si="8"/>
        <v>107.47</v>
      </c>
      <c r="J47" s="221">
        <f t="shared" si="8"/>
        <v>782.17</v>
      </c>
      <c r="K47" s="221">
        <f t="shared" si="8"/>
        <v>20.7</v>
      </c>
      <c r="L47" s="221">
        <f t="shared" si="8"/>
        <v>1075.03</v>
      </c>
      <c r="M47" s="221">
        <f t="shared" si="8"/>
        <v>976.76</v>
      </c>
      <c r="N47" s="221">
        <f t="shared" si="8"/>
        <v>186.47</v>
      </c>
      <c r="O47" s="258">
        <f t="shared" si="8"/>
        <v>10.14</v>
      </c>
      <c r="P47" s="246"/>
    </row>
    <row r="48" s="3" customFormat="1" customHeight="1" spans="1:16">
      <c r="A48" s="222" t="s">
        <v>73</v>
      </c>
      <c r="B48" s="223"/>
      <c r="C48" s="224"/>
      <c r="D48" s="54">
        <f t="shared" ref="D48:O48" si="9">D34+D42+D46</f>
        <v>73.06</v>
      </c>
      <c r="E48" s="54">
        <f t="shared" si="9"/>
        <v>69.22</v>
      </c>
      <c r="F48" s="54">
        <f t="shared" si="9"/>
        <v>309.22</v>
      </c>
      <c r="G48" s="54">
        <f t="shared" si="9"/>
        <v>2167.45</v>
      </c>
      <c r="H48" s="54">
        <f t="shared" si="9"/>
        <v>0.895</v>
      </c>
      <c r="I48" s="54">
        <f t="shared" si="9"/>
        <v>107.47</v>
      </c>
      <c r="J48" s="54">
        <f t="shared" si="9"/>
        <v>782.17</v>
      </c>
      <c r="K48" s="54">
        <f t="shared" si="9"/>
        <v>20.7</v>
      </c>
      <c r="L48" s="54">
        <f t="shared" si="9"/>
        <v>1075.03</v>
      </c>
      <c r="M48" s="54">
        <f t="shared" si="9"/>
        <v>976.76</v>
      </c>
      <c r="N48" s="54">
        <f t="shared" si="9"/>
        <v>186.47</v>
      </c>
      <c r="O48" s="83">
        <f t="shared" si="9"/>
        <v>10.14</v>
      </c>
      <c r="P48" s="246"/>
    </row>
    <row r="49" s="3" customFormat="1" customHeight="1" spans="1:16">
      <c r="A49" s="190"/>
      <c r="B49" s="190"/>
      <c r="C49" s="190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46"/>
    </row>
    <row r="50" s="3" customFormat="1" customHeight="1" spans="1:16">
      <c r="A50" s="190"/>
      <c r="B50" s="190"/>
      <c r="C50" s="190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45"/>
      <c r="O50" s="245"/>
      <c r="P50" s="246"/>
    </row>
    <row r="51" s="3" customFormat="1" customHeight="1" spans="1:16">
      <c r="A51" s="189" t="s">
        <v>74</v>
      </c>
      <c r="B51" s="190"/>
      <c r="C51" s="190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58" t="s">
        <v>233</v>
      </c>
      <c r="O51" s="58"/>
      <c r="P51" s="246"/>
    </row>
    <row r="52" s="3" customFormat="1" customHeight="1" spans="1:16">
      <c r="A52" s="191" t="s">
        <v>2</v>
      </c>
      <c r="B52" s="192" t="s">
        <v>3</v>
      </c>
      <c r="C52" s="192" t="s">
        <v>4</v>
      </c>
      <c r="D52" s="193" t="s">
        <v>5</v>
      </c>
      <c r="E52" s="194"/>
      <c r="F52" s="195"/>
      <c r="G52" s="196" t="s">
        <v>6</v>
      </c>
      <c r="H52" s="193" t="s">
        <v>7</v>
      </c>
      <c r="I52" s="194"/>
      <c r="J52" s="194"/>
      <c r="K52" s="195"/>
      <c r="L52" s="193" t="s">
        <v>8</v>
      </c>
      <c r="M52" s="194"/>
      <c r="N52" s="194"/>
      <c r="O52" s="247"/>
      <c r="P52" s="246"/>
    </row>
    <row r="53" s="3" customFormat="1" customHeight="1" spans="1:16">
      <c r="A53" s="197"/>
      <c r="B53" s="198"/>
      <c r="C53" s="198"/>
      <c r="D53" s="199" t="s">
        <v>9</v>
      </c>
      <c r="E53" s="199" t="s">
        <v>10</v>
      </c>
      <c r="F53" s="199" t="s">
        <v>11</v>
      </c>
      <c r="G53" s="200"/>
      <c r="H53" s="199" t="s">
        <v>12</v>
      </c>
      <c r="I53" s="199" t="s">
        <v>13</v>
      </c>
      <c r="J53" s="199" t="s">
        <v>14</v>
      </c>
      <c r="K53" s="199" t="s">
        <v>15</v>
      </c>
      <c r="L53" s="199" t="s">
        <v>16</v>
      </c>
      <c r="M53" s="199" t="s">
        <v>17</v>
      </c>
      <c r="N53" s="199" t="s">
        <v>18</v>
      </c>
      <c r="O53" s="248" t="s">
        <v>19</v>
      </c>
      <c r="P53" s="246"/>
    </row>
    <row r="54" s="180" customFormat="1" ht="15.75" spans="1:16">
      <c r="A54" s="201" t="s">
        <v>20</v>
      </c>
      <c r="B54" s="202"/>
      <c r="C54" s="203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60"/>
      <c r="P54" s="261"/>
    </row>
    <row r="55" s="2" customFormat="1" ht="18.75" spans="1:16">
      <c r="A55" s="237" t="s">
        <v>243</v>
      </c>
      <c r="B55" s="238" t="s">
        <v>76</v>
      </c>
      <c r="C55" s="239">
        <v>250</v>
      </c>
      <c r="D55" s="240">
        <v>20.01</v>
      </c>
      <c r="E55" s="240">
        <v>21.19</v>
      </c>
      <c r="F55" s="240">
        <v>69.46</v>
      </c>
      <c r="G55" s="24">
        <f>(D55*4)+(E55*9)+(F55*4)</f>
        <v>548.59</v>
      </c>
      <c r="H55" s="240">
        <v>0.23</v>
      </c>
      <c r="I55" s="240">
        <v>0.01</v>
      </c>
      <c r="J55" s="240">
        <v>198.95</v>
      </c>
      <c r="K55" s="240">
        <v>0.62</v>
      </c>
      <c r="L55" s="240">
        <v>292.35</v>
      </c>
      <c r="M55" s="240">
        <v>355.3</v>
      </c>
      <c r="N55" s="240">
        <v>87.5</v>
      </c>
      <c r="O55" s="262">
        <v>0.23</v>
      </c>
      <c r="P55" s="250"/>
    </row>
    <row r="56" s="2" customFormat="1" ht="18.75" spans="1:16">
      <c r="A56" s="21" t="s">
        <v>53</v>
      </c>
      <c r="B56" s="22" t="s">
        <v>77</v>
      </c>
      <c r="C56" s="23">
        <v>100</v>
      </c>
      <c r="D56" s="24">
        <v>0.4</v>
      </c>
      <c r="E56" s="24">
        <v>0.3</v>
      </c>
      <c r="F56" s="24">
        <v>10.3</v>
      </c>
      <c r="G56" s="24">
        <v>47</v>
      </c>
      <c r="H56" s="24">
        <v>0.02</v>
      </c>
      <c r="I56" s="24">
        <v>5</v>
      </c>
      <c r="J56" s="24">
        <v>0</v>
      </c>
      <c r="K56" s="24">
        <v>0.4</v>
      </c>
      <c r="L56" s="24">
        <v>19</v>
      </c>
      <c r="M56" s="24">
        <v>12</v>
      </c>
      <c r="N56" s="24">
        <v>16</v>
      </c>
      <c r="O56" s="71">
        <v>2.3</v>
      </c>
      <c r="P56" s="250"/>
    </row>
    <row r="57" s="3" customFormat="1" customHeight="1" spans="1:16">
      <c r="A57" s="21" t="s">
        <v>78</v>
      </c>
      <c r="B57" s="22" t="s">
        <v>79</v>
      </c>
      <c r="C57" s="23">
        <v>200</v>
      </c>
      <c r="D57" s="24">
        <v>3.2</v>
      </c>
      <c r="E57" s="24">
        <v>2.7</v>
      </c>
      <c r="F57" s="24">
        <v>15.9</v>
      </c>
      <c r="G57" s="24">
        <f>(D57*4)+(E57*9)+(F57*4)</f>
        <v>100.7</v>
      </c>
      <c r="H57" s="24">
        <v>0.04</v>
      </c>
      <c r="I57" s="24">
        <v>1.3</v>
      </c>
      <c r="J57" s="24">
        <v>0.02</v>
      </c>
      <c r="K57" s="70">
        <v>0</v>
      </c>
      <c r="L57" s="24">
        <v>126</v>
      </c>
      <c r="M57" s="24">
        <v>90</v>
      </c>
      <c r="N57" s="24">
        <v>14</v>
      </c>
      <c r="O57" s="71">
        <v>0.1</v>
      </c>
      <c r="P57" s="246"/>
    </row>
    <row r="58" s="3" customFormat="1" customHeight="1" spans="1:16">
      <c r="A58" s="205" t="s">
        <v>29</v>
      </c>
      <c r="B58" s="206"/>
      <c r="C58" s="207">
        <f>SUM(C55:C57)</f>
        <v>550</v>
      </c>
      <c r="D58" s="208">
        <f>SUM(D55:D57)</f>
        <v>23.61</v>
      </c>
      <c r="E58" s="208">
        <f t="shared" ref="E58:O58" si="10">SUM(E55:E57)</f>
        <v>24.19</v>
      </c>
      <c r="F58" s="208">
        <f t="shared" si="10"/>
        <v>95.66</v>
      </c>
      <c r="G58" s="208">
        <f t="shared" si="10"/>
        <v>696.29</v>
      </c>
      <c r="H58" s="208">
        <f t="shared" si="10"/>
        <v>0.29</v>
      </c>
      <c r="I58" s="208">
        <f t="shared" si="10"/>
        <v>6.31</v>
      </c>
      <c r="J58" s="208">
        <f t="shared" si="10"/>
        <v>198.97</v>
      </c>
      <c r="K58" s="208">
        <f t="shared" si="10"/>
        <v>1.02</v>
      </c>
      <c r="L58" s="208">
        <f t="shared" si="10"/>
        <v>437.35</v>
      </c>
      <c r="M58" s="208">
        <f t="shared" si="10"/>
        <v>457.3</v>
      </c>
      <c r="N58" s="208">
        <f t="shared" si="10"/>
        <v>117.5</v>
      </c>
      <c r="O58" s="255">
        <f t="shared" si="10"/>
        <v>2.63</v>
      </c>
      <c r="P58" s="246"/>
    </row>
    <row r="59" s="2" customFormat="1" ht="18.75" customHeight="1" spans="1:16">
      <c r="A59" s="209" t="s">
        <v>30</v>
      </c>
      <c r="B59" s="210"/>
      <c r="C59" s="211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53"/>
      <c r="P59" s="250"/>
    </row>
    <row r="60" s="2" customFormat="1" ht="18.75" customHeight="1" spans="1:16">
      <c r="A60" s="237" t="s">
        <v>80</v>
      </c>
      <c r="B60" s="241" t="s">
        <v>244</v>
      </c>
      <c r="C60" s="239">
        <v>100</v>
      </c>
      <c r="D60" s="240">
        <v>0.8</v>
      </c>
      <c r="E60" s="240">
        <v>0.1</v>
      </c>
      <c r="F60" s="240">
        <v>1.6</v>
      </c>
      <c r="G60" s="24">
        <f t="shared" ref="G60:G65" si="11">(D60*4)+(E60*9)+(F60*4)</f>
        <v>10.5</v>
      </c>
      <c r="H60" s="240">
        <v>0.033</v>
      </c>
      <c r="I60" s="240">
        <v>5</v>
      </c>
      <c r="J60" s="240">
        <v>0</v>
      </c>
      <c r="K60" s="240">
        <v>0</v>
      </c>
      <c r="L60" s="240">
        <v>23</v>
      </c>
      <c r="M60" s="240">
        <v>24</v>
      </c>
      <c r="N60" s="240">
        <v>14</v>
      </c>
      <c r="O60" s="262">
        <v>0.6</v>
      </c>
      <c r="P60" s="250"/>
    </row>
    <row r="61" s="2" customFormat="1" ht="19.5" customHeight="1" spans="1:16">
      <c r="A61" s="237" t="s">
        <v>245</v>
      </c>
      <c r="B61" s="22" t="s">
        <v>246</v>
      </c>
      <c r="C61" s="23">
        <v>250</v>
      </c>
      <c r="D61" s="24">
        <v>11.63</v>
      </c>
      <c r="E61" s="24">
        <v>6.64</v>
      </c>
      <c r="F61" s="24">
        <v>41.88</v>
      </c>
      <c r="G61" s="24">
        <f t="shared" si="11"/>
        <v>273.8</v>
      </c>
      <c r="H61" s="24">
        <v>0.18</v>
      </c>
      <c r="I61" s="24">
        <v>8.66</v>
      </c>
      <c r="J61" s="24">
        <v>113</v>
      </c>
      <c r="K61" s="24">
        <v>0.2</v>
      </c>
      <c r="L61" s="24">
        <v>19</v>
      </c>
      <c r="M61" s="24">
        <v>64.48</v>
      </c>
      <c r="N61" s="24">
        <v>25.5</v>
      </c>
      <c r="O61" s="71">
        <v>0.26</v>
      </c>
      <c r="P61" s="250"/>
    </row>
    <row r="62" s="2" customFormat="1" customHeight="1" spans="1:16">
      <c r="A62" s="21" t="s">
        <v>84</v>
      </c>
      <c r="B62" s="22" t="s">
        <v>85</v>
      </c>
      <c r="C62" s="23">
        <v>120</v>
      </c>
      <c r="D62" s="24">
        <v>10.38</v>
      </c>
      <c r="E62" s="24">
        <v>14.01</v>
      </c>
      <c r="F62" s="24">
        <v>20.59</v>
      </c>
      <c r="G62" s="24">
        <f t="shared" si="11"/>
        <v>249.97</v>
      </c>
      <c r="H62" s="24">
        <v>0.09</v>
      </c>
      <c r="I62" s="24">
        <v>0.035</v>
      </c>
      <c r="J62" s="24">
        <v>0.0359</v>
      </c>
      <c r="K62" s="24">
        <v>0.322</v>
      </c>
      <c r="L62" s="24">
        <v>207.66</v>
      </c>
      <c r="M62" s="24">
        <v>154.22</v>
      </c>
      <c r="N62" s="24">
        <v>12.67</v>
      </c>
      <c r="O62" s="71">
        <v>0.45</v>
      </c>
      <c r="P62" s="250"/>
    </row>
    <row r="63" s="181" customFormat="1" customHeight="1" spans="1:16">
      <c r="A63" s="25" t="s">
        <v>247</v>
      </c>
      <c r="B63" s="26" t="s">
        <v>248</v>
      </c>
      <c r="C63" s="242">
        <v>170</v>
      </c>
      <c r="D63" s="243">
        <v>5.43</v>
      </c>
      <c r="E63" s="243">
        <v>7.91</v>
      </c>
      <c r="F63" s="243">
        <v>32.76</v>
      </c>
      <c r="G63" s="244">
        <f t="shared" si="11"/>
        <v>223.95</v>
      </c>
      <c r="H63" s="243">
        <v>0.17</v>
      </c>
      <c r="I63" s="243">
        <v>0.74</v>
      </c>
      <c r="J63" s="243">
        <v>63.75</v>
      </c>
      <c r="K63" s="263">
        <v>0.17</v>
      </c>
      <c r="L63" s="243">
        <v>44.2</v>
      </c>
      <c r="M63" s="243">
        <v>96.9</v>
      </c>
      <c r="N63" s="243">
        <v>27.2</v>
      </c>
      <c r="O63" s="264">
        <v>3.57</v>
      </c>
      <c r="P63" s="265"/>
    </row>
    <row r="64" s="2" customFormat="1" ht="16.5" customHeight="1" spans="1:16">
      <c r="A64" s="21" t="s">
        <v>25</v>
      </c>
      <c r="B64" s="22" t="s">
        <v>26</v>
      </c>
      <c r="C64" s="23">
        <v>50</v>
      </c>
      <c r="D64" s="24">
        <v>3.8</v>
      </c>
      <c r="E64" s="24">
        <v>0.4</v>
      </c>
      <c r="F64" s="24">
        <v>17.22</v>
      </c>
      <c r="G64" s="24">
        <f t="shared" si="11"/>
        <v>87.68</v>
      </c>
      <c r="H64" s="24">
        <v>0.055</v>
      </c>
      <c r="I64" s="24">
        <v>0</v>
      </c>
      <c r="J64" s="24">
        <v>0</v>
      </c>
      <c r="K64" s="24">
        <v>0.55</v>
      </c>
      <c r="L64" s="24">
        <v>10</v>
      </c>
      <c r="M64" s="24">
        <v>32.5</v>
      </c>
      <c r="N64" s="24">
        <v>7</v>
      </c>
      <c r="O64" s="71">
        <v>0.55</v>
      </c>
      <c r="P64" s="250"/>
    </row>
    <row r="65" s="3" customFormat="1" customHeight="1" spans="1:16">
      <c r="A65" s="21" t="s">
        <v>37</v>
      </c>
      <c r="B65" s="22" t="s">
        <v>88</v>
      </c>
      <c r="C65" s="23">
        <v>200</v>
      </c>
      <c r="D65" s="24">
        <v>0.3</v>
      </c>
      <c r="E65" s="24">
        <v>0</v>
      </c>
      <c r="F65" s="24">
        <v>20.1</v>
      </c>
      <c r="G65" s="24">
        <f t="shared" si="11"/>
        <v>81.6</v>
      </c>
      <c r="H65" s="24">
        <v>0</v>
      </c>
      <c r="I65" s="24">
        <v>0.8</v>
      </c>
      <c r="J65" s="24">
        <v>0</v>
      </c>
      <c r="K65" s="24">
        <v>0</v>
      </c>
      <c r="L65" s="24">
        <v>10</v>
      </c>
      <c r="M65" s="24">
        <v>6</v>
      </c>
      <c r="N65" s="24">
        <v>3</v>
      </c>
      <c r="O65" s="71">
        <v>0.6</v>
      </c>
      <c r="P65" s="246"/>
    </row>
    <row r="66" s="3" customFormat="1" customHeight="1" spans="1:16">
      <c r="A66" s="205" t="s">
        <v>39</v>
      </c>
      <c r="B66" s="206"/>
      <c r="C66" s="207">
        <f t="shared" ref="C66:O66" si="12">SUM(C60:C65)</f>
        <v>890</v>
      </c>
      <c r="D66" s="208">
        <f t="shared" si="12"/>
        <v>32.34</v>
      </c>
      <c r="E66" s="208">
        <f t="shared" si="12"/>
        <v>29.06</v>
      </c>
      <c r="F66" s="208">
        <f t="shared" si="12"/>
        <v>134.15</v>
      </c>
      <c r="G66" s="208">
        <f t="shared" si="12"/>
        <v>927.5</v>
      </c>
      <c r="H66" s="208">
        <f t="shared" si="12"/>
        <v>0.528</v>
      </c>
      <c r="I66" s="208">
        <f t="shared" si="12"/>
        <v>15.235</v>
      </c>
      <c r="J66" s="208">
        <f t="shared" si="12"/>
        <v>176.7859</v>
      </c>
      <c r="K66" s="208">
        <f t="shared" si="12"/>
        <v>1.242</v>
      </c>
      <c r="L66" s="208">
        <f t="shared" si="12"/>
        <v>313.86</v>
      </c>
      <c r="M66" s="208">
        <f t="shared" si="12"/>
        <v>378.1</v>
      </c>
      <c r="N66" s="208">
        <f t="shared" si="12"/>
        <v>89.37</v>
      </c>
      <c r="O66" s="255">
        <f t="shared" si="12"/>
        <v>6.03</v>
      </c>
      <c r="P66" s="246"/>
    </row>
    <row r="67" s="1" customFormat="1" ht="16.5" spans="1:16">
      <c r="A67" s="209" t="s">
        <v>40</v>
      </c>
      <c r="B67" s="210"/>
      <c r="C67" s="211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53"/>
      <c r="P67" s="84"/>
    </row>
    <row r="68" s="1" customFormat="1" customHeight="1" spans="1:16">
      <c r="A68" s="29" t="s">
        <v>41</v>
      </c>
      <c r="B68" s="266" t="s">
        <v>89</v>
      </c>
      <c r="C68" s="23">
        <v>250</v>
      </c>
      <c r="D68" s="31">
        <v>7.25</v>
      </c>
      <c r="E68" s="31">
        <v>6.25</v>
      </c>
      <c r="F68" s="31">
        <v>10</v>
      </c>
      <c r="G68" s="31">
        <v>125</v>
      </c>
      <c r="H68" s="31">
        <v>0.1</v>
      </c>
      <c r="I68" s="31">
        <v>14.25</v>
      </c>
      <c r="J68" s="31">
        <v>0.05</v>
      </c>
      <c r="K68" s="31">
        <v>0</v>
      </c>
      <c r="L68" s="31">
        <v>300</v>
      </c>
      <c r="M68" s="31">
        <v>225</v>
      </c>
      <c r="N68" s="31">
        <v>35</v>
      </c>
      <c r="O68" s="291">
        <v>0.25</v>
      </c>
      <c r="P68" s="84"/>
    </row>
    <row r="69" s="1" customFormat="1" customHeight="1" spans="1:16">
      <c r="A69" s="21" t="s">
        <v>90</v>
      </c>
      <c r="B69" s="46" t="s">
        <v>91</v>
      </c>
      <c r="C69" s="47">
        <v>100</v>
      </c>
      <c r="D69" s="24">
        <v>13.33</v>
      </c>
      <c r="E69" s="24">
        <v>15</v>
      </c>
      <c r="F69" s="24">
        <v>87.2</v>
      </c>
      <c r="G69" s="24">
        <v>537</v>
      </c>
      <c r="H69" s="24">
        <v>0.12</v>
      </c>
      <c r="I69" s="24">
        <v>0.17</v>
      </c>
      <c r="J69" s="24">
        <v>0.13</v>
      </c>
      <c r="K69" s="24">
        <v>1.2</v>
      </c>
      <c r="L69" s="24">
        <v>31.7</v>
      </c>
      <c r="M69" s="24">
        <v>95</v>
      </c>
      <c r="N69" s="24">
        <v>20</v>
      </c>
      <c r="O69" s="71">
        <v>1.33</v>
      </c>
      <c r="P69" s="84"/>
    </row>
    <row r="70" s="3" customFormat="1" customHeight="1" spans="1:16">
      <c r="A70" s="205" t="s">
        <v>45</v>
      </c>
      <c r="B70" s="206"/>
      <c r="C70" s="207">
        <f>SUM(C68:C69)</f>
        <v>350</v>
      </c>
      <c r="D70" s="208">
        <f>SUM(D68:D69)</f>
        <v>20.58</v>
      </c>
      <c r="E70" s="208">
        <f t="shared" ref="E70:O70" si="13">SUM(E68:E69)</f>
        <v>21.25</v>
      </c>
      <c r="F70" s="208">
        <f t="shared" si="13"/>
        <v>97.2</v>
      </c>
      <c r="G70" s="208">
        <f t="shared" si="13"/>
        <v>662</v>
      </c>
      <c r="H70" s="208">
        <f t="shared" si="13"/>
        <v>0.22</v>
      </c>
      <c r="I70" s="208">
        <f t="shared" si="13"/>
        <v>14.42</v>
      </c>
      <c r="J70" s="208">
        <f t="shared" si="13"/>
        <v>0.18</v>
      </c>
      <c r="K70" s="208">
        <f t="shared" si="13"/>
        <v>1.2</v>
      </c>
      <c r="L70" s="208">
        <f t="shared" si="13"/>
        <v>331.7</v>
      </c>
      <c r="M70" s="208">
        <f t="shared" si="13"/>
        <v>320</v>
      </c>
      <c r="N70" s="208">
        <f t="shared" si="13"/>
        <v>55</v>
      </c>
      <c r="O70" s="255">
        <f t="shared" si="13"/>
        <v>1.58</v>
      </c>
      <c r="P70" s="246"/>
    </row>
    <row r="71" s="3" customFormat="1" customHeight="1" spans="1:16">
      <c r="A71" s="218" t="s">
        <v>92</v>
      </c>
      <c r="B71" s="219"/>
      <c r="C71" s="220"/>
      <c r="D71" s="221">
        <f t="shared" ref="D71:O71" si="14">D58+D66+D70</f>
        <v>76.53</v>
      </c>
      <c r="E71" s="221">
        <f t="shared" si="14"/>
        <v>74.5</v>
      </c>
      <c r="F71" s="221">
        <f t="shared" si="14"/>
        <v>327.01</v>
      </c>
      <c r="G71" s="221">
        <f t="shared" si="14"/>
        <v>2285.79</v>
      </c>
      <c r="H71" s="221">
        <f t="shared" si="14"/>
        <v>1.038</v>
      </c>
      <c r="I71" s="221">
        <f t="shared" si="14"/>
        <v>35.965</v>
      </c>
      <c r="J71" s="221">
        <f t="shared" si="14"/>
        <v>375.9359</v>
      </c>
      <c r="K71" s="221">
        <f t="shared" si="14"/>
        <v>3.462</v>
      </c>
      <c r="L71" s="221">
        <f t="shared" si="14"/>
        <v>1082.91</v>
      </c>
      <c r="M71" s="221">
        <f t="shared" si="14"/>
        <v>1155.4</v>
      </c>
      <c r="N71" s="221">
        <f t="shared" si="14"/>
        <v>261.87</v>
      </c>
      <c r="O71" s="258">
        <f t="shared" si="14"/>
        <v>10.24</v>
      </c>
      <c r="P71" s="246"/>
    </row>
    <row r="72" s="3" customFormat="1" customHeight="1" spans="1:16">
      <c r="A72" s="267" t="s">
        <v>93</v>
      </c>
      <c r="B72" s="268"/>
      <c r="C72" s="224"/>
      <c r="D72" s="54">
        <f t="shared" ref="D72:O72" si="15">D58+D66+D70</f>
        <v>76.53</v>
      </c>
      <c r="E72" s="54">
        <f t="shared" si="15"/>
        <v>74.5</v>
      </c>
      <c r="F72" s="54">
        <f t="shared" si="15"/>
        <v>327.01</v>
      </c>
      <c r="G72" s="54">
        <f t="shared" si="15"/>
        <v>2285.79</v>
      </c>
      <c r="H72" s="54">
        <f t="shared" si="15"/>
        <v>1.038</v>
      </c>
      <c r="I72" s="54">
        <f t="shared" si="15"/>
        <v>35.965</v>
      </c>
      <c r="J72" s="54">
        <f t="shared" si="15"/>
        <v>375.9359</v>
      </c>
      <c r="K72" s="54">
        <f t="shared" si="15"/>
        <v>3.462</v>
      </c>
      <c r="L72" s="54">
        <f t="shared" si="15"/>
        <v>1082.91</v>
      </c>
      <c r="M72" s="54">
        <f t="shared" si="15"/>
        <v>1155.4</v>
      </c>
      <c r="N72" s="54">
        <f t="shared" si="15"/>
        <v>261.87</v>
      </c>
      <c r="O72" s="83">
        <f t="shared" si="15"/>
        <v>10.24</v>
      </c>
      <c r="P72" s="246"/>
    </row>
    <row r="73" s="3" customFormat="1" customHeight="1" spans="1:16">
      <c r="A73" s="269"/>
      <c r="B73" s="269"/>
      <c r="C73" s="270"/>
      <c r="D73" s="27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46"/>
    </row>
    <row r="74" s="3" customFormat="1" customHeight="1" spans="1:16">
      <c r="A74" s="190"/>
      <c r="B74" s="190"/>
      <c r="C74" s="190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92"/>
      <c r="O74" s="292"/>
      <c r="P74" s="246"/>
    </row>
    <row r="75" s="3" customFormat="1" customHeight="1" spans="1:16">
      <c r="A75" s="189" t="s">
        <v>94</v>
      </c>
      <c r="B75" s="190"/>
      <c r="C75" s="190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58" t="s">
        <v>233</v>
      </c>
      <c r="O75" s="58"/>
      <c r="P75" s="246"/>
    </row>
    <row r="76" s="3" customFormat="1" customHeight="1" spans="1:16">
      <c r="A76" s="191" t="s">
        <v>2</v>
      </c>
      <c r="B76" s="192" t="s">
        <v>3</v>
      </c>
      <c r="C76" s="192" t="s">
        <v>4</v>
      </c>
      <c r="D76" s="193" t="s">
        <v>5</v>
      </c>
      <c r="E76" s="194"/>
      <c r="F76" s="195"/>
      <c r="G76" s="196" t="s">
        <v>6</v>
      </c>
      <c r="H76" s="193" t="s">
        <v>7</v>
      </c>
      <c r="I76" s="194"/>
      <c r="J76" s="194"/>
      <c r="K76" s="195"/>
      <c r="L76" s="193" t="s">
        <v>8</v>
      </c>
      <c r="M76" s="194"/>
      <c r="N76" s="194"/>
      <c r="O76" s="247"/>
      <c r="P76" s="246"/>
    </row>
    <row r="77" s="3" customFormat="1" customHeight="1" spans="1:16">
      <c r="A77" s="197"/>
      <c r="B77" s="198"/>
      <c r="C77" s="198"/>
      <c r="D77" s="199" t="s">
        <v>9</v>
      </c>
      <c r="E77" s="199" t="s">
        <v>10</v>
      </c>
      <c r="F77" s="199" t="s">
        <v>11</v>
      </c>
      <c r="G77" s="200"/>
      <c r="H77" s="199" t="s">
        <v>12</v>
      </c>
      <c r="I77" s="199" t="s">
        <v>13</v>
      </c>
      <c r="J77" s="199" t="s">
        <v>14</v>
      </c>
      <c r="K77" s="199" t="s">
        <v>15</v>
      </c>
      <c r="L77" s="199" t="s">
        <v>16</v>
      </c>
      <c r="M77" s="199" t="s">
        <v>17</v>
      </c>
      <c r="N77" s="199" t="s">
        <v>18</v>
      </c>
      <c r="O77" s="248" t="s">
        <v>19</v>
      </c>
      <c r="P77" s="246"/>
    </row>
    <row r="78" s="2" customFormat="1" ht="15.75" spans="1:16">
      <c r="A78" s="272" t="s">
        <v>20</v>
      </c>
      <c r="B78" s="273"/>
      <c r="C78" s="203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60"/>
      <c r="P78" s="250"/>
    </row>
    <row r="79" s="2" customFormat="1" ht="18.75" spans="1:16">
      <c r="A79" s="21" t="s">
        <v>95</v>
      </c>
      <c r="B79" s="30" t="s">
        <v>96</v>
      </c>
      <c r="C79" s="23">
        <v>60</v>
      </c>
      <c r="D79" s="24">
        <v>7.29</v>
      </c>
      <c r="E79" s="24">
        <v>8.28</v>
      </c>
      <c r="F79" s="24">
        <v>19.87</v>
      </c>
      <c r="G79" s="24">
        <f>(D79*4)+(E79*9)+(F79*4)</f>
        <v>183.16</v>
      </c>
      <c r="H79" s="24">
        <v>0.1</v>
      </c>
      <c r="I79" s="24">
        <v>0</v>
      </c>
      <c r="J79" s="24">
        <v>75</v>
      </c>
      <c r="K79" s="70">
        <v>0.28</v>
      </c>
      <c r="L79" s="24">
        <v>128.22</v>
      </c>
      <c r="M79" s="24">
        <v>102.1</v>
      </c>
      <c r="N79" s="24">
        <v>9</v>
      </c>
      <c r="O79" s="71">
        <v>0.9</v>
      </c>
      <c r="P79" s="250"/>
    </row>
    <row r="80" s="2" customFormat="1" ht="18.75" spans="1:16">
      <c r="A80" s="21" t="s">
        <v>249</v>
      </c>
      <c r="B80" s="22" t="s">
        <v>98</v>
      </c>
      <c r="C80" s="23">
        <v>250</v>
      </c>
      <c r="D80" s="24">
        <v>12.05</v>
      </c>
      <c r="E80" s="24">
        <v>14.97</v>
      </c>
      <c r="F80" s="24">
        <v>53.57</v>
      </c>
      <c r="G80" s="24">
        <v>421.5</v>
      </c>
      <c r="H80" s="24">
        <v>0.25</v>
      </c>
      <c r="I80" s="24">
        <v>0</v>
      </c>
      <c r="J80" s="24">
        <v>228.75</v>
      </c>
      <c r="K80" s="24">
        <v>0.08</v>
      </c>
      <c r="L80" s="24">
        <v>49.31</v>
      </c>
      <c r="M80" s="24">
        <v>151.37</v>
      </c>
      <c r="N80" s="24">
        <v>37.5</v>
      </c>
      <c r="O80" s="71">
        <v>0.25</v>
      </c>
      <c r="P80" s="250"/>
    </row>
    <row r="81" s="2" customFormat="1" ht="16.5" customHeight="1" spans="1:16">
      <c r="A81" s="21" t="s">
        <v>53</v>
      </c>
      <c r="B81" s="22" t="s">
        <v>99</v>
      </c>
      <c r="C81" s="23">
        <v>100</v>
      </c>
      <c r="D81" s="31">
        <v>0.8</v>
      </c>
      <c r="E81" s="31">
        <v>0.2</v>
      </c>
      <c r="F81" s="31">
        <v>7.5</v>
      </c>
      <c r="G81" s="31">
        <v>38</v>
      </c>
      <c r="H81" s="31">
        <v>0.06</v>
      </c>
      <c r="I81" s="31">
        <v>38</v>
      </c>
      <c r="J81" s="31">
        <v>0</v>
      </c>
      <c r="K81" s="72">
        <v>0.2</v>
      </c>
      <c r="L81" s="24">
        <v>35</v>
      </c>
      <c r="M81" s="24">
        <v>11</v>
      </c>
      <c r="N81" s="24">
        <v>17</v>
      </c>
      <c r="O81" s="71">
        <v>0.1</v>
      </c>
      <c r="P81" s="293"/>
    </row>
    <row r="82" s="2" customFormat="1" ht="16.5" customHeight="1" spans="1:16">
      <c r="A82" s="21" t="s">
        <v>100</v>
      </c>
      <c r="B82" s="22" t="s">
        <v>101</v>
      </c>
      <c r="C82" s="23">
        <v>200</v>
      </c>
      <c r="D82" s="24">
        <v>0.1</v>
      </c>
      <c r="E82" s="24">
        <v>0</v>
      </c>
      <c r="F82" s="24">
        <v>15.2</v>
      </c>
      <c r="G82" s="24">
        <v>61.2</v>
      </c>
      <c r="H82" s="24">
        <v>0</v>
      </c>
      <c r="I82" s="24">
        <v>2.8</v>
      </c>
      <c r="J82" s="24">
        <v>0</v>
      </c>
      <c r="K82" s="24">
        <v>0</v>
      </c>
      <c r="L82" s="24">
        <v>14.2</v>
      </c>
      <c r="M82" s="24">
        <v>4</v>
      </c>
      <c r="N82" s="24">
        <v>2</v>
      </c>
      <c r="O82" s="71">
        <v>0.4</v>
      </c>
      <c r="P82" s="250"/>
    </row>
    <row r="83" s="3" customFormat="1" customHeight="1" spans="1:16">
      <c r="A83" s="274" t="s">
        <v>29</v>
      </c>
      <c r="B83" s="275"/>
      <c r="C83" s="207">
        <f>SUM(C79:C82)</f>
        <v>610</v>
      </c>
      <c r="D83" s="208">
        <f t="shared" ref="D83:O83" si="16">SUM(D79:D82)</f>
        <v>20.24</v>
      </c>
      <c r="E83" s="208">
        <f t="shared" si="16"/>
        <v>23.45</v>
      </c>
      <c r="F83" s="208">
        <f t="shared" si="16"/>
        <v>96.14</v>
      </c>
      <c r="G83" s="208">
        <f t="shared" si="16"/>
        <v>703.86</v>
      </c>
      <c r="H83" s="208">
        <f t="shared" si="16"/>
        <v>0.41</v>
      </c>
      <c r="I83" s="208">
        <f t="shared" si="16"/>
        <v>40.8</v>
      </c>
      <c r="J83" s="208">
        <f t="shared" si="16"/>
        <v>303.75</v>
      </c>
      <c r="K83" s="208">
        <f t="shared" si="16"/>
        <v>0.56</v>
      </c>
      <c r="L83" s="208">
        <f t="shared" si="16"/>
        <v>226.73</v>
      </c>
      <c r="M83" s="208">
        <f t="shared" si="16"/>
        <v>268.47</v>
      </c>
      <c r="N83" s="208">
        <f t="shared" si="16"/>
        <v>65.5</v>
      </c>
      <c r="O83" s="255">
        <f t="shared" si="16"/>
        <v>1.65</v>
      </c>
      <c r="P83" s="246"/>
    </row>
    <row r="84" s="2" customFormat="1" ht="16.5" spans="1:16">
      <c r="A84" s="209" t="s">
        <v>30</v>
      </c>
      <c r="B84" s="210"/>
      <c r="C84" s="215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56"/>
      <c r="P84" s="250"/>
    </row>
    <row r="85" s="2" customFormat="1" ht="18.75" spans="1:16">
      <c r="A85" s="21" t="s">
        <v>23</v>
      </c>
      <c r="B85" s="22" t="s">
        <v>24</v>
      </c>
      <c r="C85" s="23">
        <v>100</v>
      </c>
      <c r="D85" s="24">
        <v>3.1</v>
      </c>
      <c r="E85" s="24">
        <v>0.2</v>
      </c>
      <c r="F85" s="24">
        <v>6.5</v>
      </c>
      <c r="G85" s="24">
        <f>(D85*4)+(E85*9)+(F85*4)</f>
        <v>40.2</v>
      </c>
      <c r="H85" s="24">
        <v>0.1</v>
      </c>
      <c r="I85" s="24">
        <v>10</v>
      </c>
      <c r="J85" s="24">
        <v>0.3</v>
      </c>
      <c r="K85" s="24">
        <v>0</v>
      </c>
      <c r="L85" s="24">
        <v>20</v>
      </c>
      <c r="M85" s="24">
        <v>62</v>
      </c>
      <c r="N85" s="24">
        <v>21</v>
      </c>
      <c r="O85" s="71">
        <v>0.7</v>
      </c>
      <c r="P85" s="250"/>
    </row>
    <row r="86" s="2" customFormat="1" customHeight="1" spans="1:16">
      <c r="A86" s="21" t="s">
        <v>250</v>
      </c>
      <c r="B86" s="22" t="s">
        <v>103</v>
      </c>
      <c r="C86" s="23">
        <v>250</v>
      </c>
      <c r="D86" s="24">
        <v>4.74</v>
      </c>
      <c r="E86" s="24">
        <v>9.73</v>
      </c>
      <c r="F86" s="24">
        <v>30.85</v>
      </c>
      <c r="G86" s="24">
        <f>(D86*4)+(E86*9)+(F86*4)</f>
        <v>229.93</v>
      </c>
      <c r="H86" s="24">
        <v>0.1</v>
      </c>
      <c r="I86" s="24">
        <v>9.2</v>
      </c>
      <c r="J86" s="24">
        <v>150</v>
      </c>
      <c r="K86" s="24">
        <v>2.82</v>
      </c>
      <c r="L86" s="24">
        <v>18.6</v>
      </c>
      <c r="M86" s="24">
        <v>75.6</v>
      </c>
      <c r="N86" s="24">
        <v>16.37</v>
      </c>
      <c r="O86" s="71">
        <v>0.47</v>
      </c>
      <c r="P86" s="250"/>
    </row>
    <row r="87" s="2" customFormat="1" ht="18.75" spans="1:16">
      <c r="A87" s="21" t="s">
        <v>104</v>
      </c>
      <c r="B87" s="22" t="s">
        <v>105</v>
      </c>
      <c r="C87" s="23">
        <v>200</v>
      </c>
      <c r="D87" s="24">
        <v>18.27</v>
      </c>
      <c r="E87" s="24">
        <v>20.47</v>
      </c>
      <c r="F87" s="24">
        <v>54.77</v>
      </c>
      <c r="G87" s="24">
        <f>(D87*4)+(E87*9)+(F87*4)</f>
        <v>476.39</v>
      </c>
      <c r="H87" s="24">
        <v>0.001</v>
      </c>
      <c r="I87" s="24">
        <v>4.6</v>
      </c>
      <c r="J87" s="24">
        <v>160</v>
      </c>
      <c r="K87" s="70">
        <v>0.01</v>
      </c>
      <c r="L87" s="24">
        <v>184.66</v>
      </c>
      <c r="M87" s="24">
        <v>140.67</v>
      </c>
      <c r="N87" s="24">
        <v>2.27</v>
      </c>
      <c r="O87" s="71">
        <v>0.06</v>
      </c>
      <c r="P87" s="250"/>
    </row>
    <row r="88" s="182" customFormat="1" ht="15.75" customHeight="1" spans="1:16">
      <c r="A88" s="276" t="s">
        <v>65</v>
      </c>
      <c r="B88" s="277" t="s">
        <v>66</v>
      </c>
      <c r="C88" s="27">
        <v>60</v>
      </c>
      <c r="D88" s="28">
        <v>3.96</v>
      </c>
      <c r="E88" s="28">
        <v>0.72</v>
      </c>
      <c r="F88" s="28">
        <v>20.04</v>
      </c>
      <c r="G88" s="28">
        <v>104.4</v>
      </c>
      <c r="H88" s="28">
        <v>0.108</v>
      </c>
      <c r="I88" s="28">
        <v>0</v>
      </c>
      <c r="J88" s="28">
        <v>0</v>
      </c>
      <c r="K88" s="28">
        <v>0.84</v>
      </c>
      <c r="L88" s="28">
        <v>21</v>
      </c>
      <c r="M88" s="28">
        <v>94.8</v>
      </c>
      <c r="N88" s="28">
        <v>28.2</v>
      </c>
      <c r="O88" s="294">
        <v>2.34</v>
      </c>
      <c r="P88" s="295"/>
    </row>
    <row r="89" s="183" customFormat="1" ht="18.75" spans="1:16">
      <c r="A89" s="21" t="s">
        <v>106</v>
      </c>
      <c r="B89" s="22" t="s">
        <v>107</v>
      </c>
      <c r="C89" s="23">
        <v>200</v>
      </c>
      <c r="D89" s="24">
        <v>1.4</v>
      </c>
      <c r="E89" s="24">
        <v>0</v>
      </c>
      <c r="F89" s="24">
        <v>17.8</v>
      </c>
      <c r="G89" s="24">
        <v>136.8</v>
      </c>
      <c r="H89" s="24">
        <v>0.09</v>
      </c>
      <c r="I89" s="24">
        <v>0.07</v>
      </c>
      <c r="J89" s="24">
        <v>0.002</v>
      </c>
      <c r="K89" s="70">
        <v>0.98</v>
      </c>
      <c r="L89" s="24">
        <v>119.8</v>
      </c>
      <c r="M89" s="24">
        <v>153.3</v>
      </c>
      <c r="N89" s="24">
        <v>0.28</v>
      </c>
      <c r="O89" s="71">
        <v>0.31</v>
      </c>
      <c r="P89" s="293"/>
    </row>
    <row r="90" s="3" customFormat="1" customHeight="1" spans="1:16">
      <c r="A90" s="205" t="s">
        <v>39</v>
      </c>
      <c r="B90" s="206"/>
      <c r="C90" s="207">
        <f t="shared" ref="C90:O90" si="17">SUM(C85:C89)</f>
        <v>810</v>
      </c>
      <c r="D90" s="208">
        <f t="shared" si="17"/>
        <v>31.47</v>
      </c>
      <c r="E90" s="208">
        <f t="shared" si="17"/>
        <v>31.12</v>
      </c>
      <c r="F90" s="208">
        <f t="shared" si="17"/>
        <v>129.96</v>
      </c>
      <c r="G90" s="208">
        <f t="shared" si="17"/>
        <v>987.72</v>
      </c>
      <c r="H90" s="208">
        <f t="shared" si="17"/>
        <v>0.399</v>
      </c>
      <c r="I90" s="208">
        <f t="shared" si="17"/>
        <v>23.87</v>
      </c>
      <c r="J90" s="208">
        <f t="shared" si="17"/>
        <v>310.302</v>
      </c>
      <c r="K90" s="208">
        <f t="shared" si="17"/>
        <v>4.65</v>
      </c>
      <c r="L90" s="208">
        <f t="shared" si="17"/>
        <v>364.06</v>
      </c>
      <c r="M90" s="208">
        <f t="shared" si="17"/>
        <v>526.37</v>
      </c>
      <c r="N90" s="208">
        <f t="shared" si="17"/>
        <v>68.12</v>
      </c>
      <c r="O90" s="255">
        <f t="shared" si="17"/>
        <v>3.88</v>
      </c>
      <c r="P90" s="246"/>
    </row>
    <row r="91" s="2" customFormat="1" ht="16.5" spans="1:16">
      <c r="A91" s="209" t="s">
        <v>40</v>
      </c>
      <c r="B91" s="210"/>
      <c r="C91" s="211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53"/>
      <c r="P91" s="250"/>
    </row>
    <row r="92" s="1" customFormat="1" ht="21" customHeight="1" spans="1:16">
      <c r="A92" s="21" t="s">
        <v>108</v>
      </c>
      <c r="B92" s="22" t="s">
        <v>109</v>
      </c>
      <c r="C92" s="23">
        <v>260</v>
      </c>
      <c r="D92" s="31">
        <v>7.54</v>
      </c>
      <c r="E92" s="31">
        <v>3.9</v>
      </c>
      <c r="F92" s="31">
        <v>29.64</v>
      </c>
      <c r="G92" s="31">
        <v>130</v>
      </c>
      <c r="H92" s="31">
        <v>0.09</v>
      </c>
      <c r="I92" s="31">
        <v>1.56</v>
      </c>
      <c r="J92" s="31">
        <v>0.04</v>
      </c>
      <c r="K92" s="31">
        <v>0</v>
      </c>
      <c r="L92" s="31">
        <v>322.4</v>
      </c>
      <c r="M92" s="31">
        <v>247</v>
      </c>
      <c r="N92" s="31">
        <v>39</v>
      </c>
      <c r="O92" s="251">
        <v>0.26</v>
      </c>
      <c r="P92" s="84"/>
    </row>
    <row r="93" s="1" customFormat="1" customHeight="1" spans="1:16">
      <c r="A93" s="29" t="s">
        <v>110</v>
      </c>
      <c r="B93" s="266" t="s">
        <v>251</v>
      </c>
      <c r="C93" s="47">
        <v>100</v>
      </c>
      <c r="D93" s="24">
        <v>9.5</v>
      </c>
      <c r="E93" s="24">
        <v>11.1</v>
      </c>
      <c r="F93" s="24">
        <v>64</v>
      </c>
      <c r="G93" s="24">
        <v>382.8</v>
      </c>
      <c r="H93" s="24">
        <v>0.93</v>
      </c>
      <c r="I93" s="24">
        <v>3.16</v>
      </c>
      <c r="J93" s="24">
        <v>0.08</v>
      </c>
      <c r="K93" s="24">
        <v>1.63</v>
      </c>
      <c r="L93" s="24">
        <v>30.15</v>
      </c>
      <c r="M93" s="24">
        <v>91.8</v>
      </c>
      <c r="N93" s="24">
        <v>28.78</v>
      </c>
      <c r="O93" s="71">
        <v>1.15</v>
      </c>
      <c r="P93" s="84"/>
    </row>
    <row r="94" s="3" customFormat="1" customHeight="1" spans="1:16">
      <c r="A94" s="205" t="s">
        <v>45</v>
      </c>
      <c r="B94" s="206"/>
      <c r="C94" s="207">
        <f>SUM(C92:C93)</f>
        <v>360</v>
      </c>
      <c r="D94" s="217">
        <f>SUM(D92:D93)</f>
        <v>17.04</v>
      </c>
      <c r="E94" s="217">
        <f t="shared" ref="E94:O94" si="18">SUM(E92:E93)</f>
        <v>15</v>
      </c>
      <c r="F94" s="217">
        <f t="shared" si="18"/>
        <v>93.64</v>
      </c>
      <c r="G94" s="217">
        <f t="shared" si="18"/>
        <v>512.8</v>
      </c>
      <c r="H94" s="217">
        <f t="shared" si="18"/>
        <v>1.02</v>
      </c>
      <c r="I94" s="217">
        <f t="shared" si="18"/>
        <v>4.72</v>
      </c>
      <c r="J94" s="217">
        <f t="shared" si="18"/>
        <v>0.12</v>
      </c>
      <c r="K94" s="217">
        <f t="shared" si="18"/>
        <v>1.63</v>
      </c>
      <c r="L94" s="217">
        <f t="shared" si="18"/>
        <v>352.55</v>
      </c>
      <c r="M94" s="217">
        <f t="shared" si="18"/>
        <v>338.8</v>
      </c>
      <c r="N94" s="217">
        <f t="shared" si="18"/>
        <v>67.78</v>
      </c>
      <c r="O94" s="257">
        <f t="shared" si="18"/>
        <v>1.41</v>
      </c>
      <c r="P94" s="246"/>
    </row>
    <row r="95" s="3" customFormat="1" customHeight="1" spans="1:16">
      <c r="A95" s="218" t="s">
        <v>112</v>
      </c>
      <c r="B95" s="219"/>
      <c r="C95" s="220"/>
      <c r="D95" s="221">
        <f t="shared" ref="D95:O95" si="19">D83+D90+D94</f>
        <v>68.75</v>
      </c>
      <c r="E95" s="221">
        <f t="shared" si="19"/>
        <v>69.57</v>
      </c>
      <c r="F95" s="221">
        <f t="shared" si="19"/>
        <v>319.74</v>
      </c>
      <c r="G95" s="221">
        <f t="shared" si="19"/>
        <v>2204.38</v>
      </c>
      <c r="H95" s="221">
        <f t="shared" si="19"/>
        <v>1.829</v>
      </c>
      <c r="I95" s="221">
        <f t="shared" si="19"/>
        <v>69.39</v>
      </c>
      <c r="J95" s="221">
        <f t="shared" si="19"/>
        <v>614.172</v>
      </c>
      <c r="K95" s="221">
        <f t="shared" si="19"/>
        <v>6.84</v>
      </c>
      <c r="L95" s="221">
        <f t="shared" si="19"/>
        <v>943.34</v>
      </c>
      <c r="M95" s="221">
        <f t="shared" si="19"/>
        <v>1133.64</v>
      </c>
      <c r="N95" s="221">
        <f t="shared" si="19"/>
        <v>201.4</v>
      </c>
      <c r="O95" s="258">
        <f t="shared" si="19"/>
        <v>6.94</v>
      </c>
      <c r="P95" s="246"/>
    </row>
    <row r="96" s="3" customFormat="1" customHeight="1" spans="1:16">
      <c r="A96" s="267" t="s">
        <v>113</v>
      </c>
      <c r="B96" s="268"/>
      <c r="C96" s="224"/>
      <c r="D96" s="54">
        <f t="shared" ref="D96:O96" si="20">D83+D90+D94</f>
        <v>68.75</v>
      </c>
      <c r="E96" s="54">
        <f t="shared" si="20"/>
        <v>69.57</v>
      </c>
      <c r="F96" s="54">
        <f t="shared" si="20"/>
        <v>319.74</v>
      </c>
      <c r="G96" s="54">
        <f t="shared" si="20"/>
        <v>2204.38</v>
      </c>
      <c r="H96" s="54">
        <f t="shared" si="20"/>
        <v>1.829</v>
      </c>
      <c r="I96" s="54">
        <f t="shared" si="20"/>
        <v>69.39</v>
      </c>
      <c r="J96" s="54">
        <f t="shared" si="20"/>
        <v>614.172</v>
      </c>
      <c r="K96" s="54">
        <f t="shared" si="20"/>
        <v>6.84</v>
      </c>
      <c r="L96" s="54">
        <f t="shared" si="20"/>
        <v>943.34</v>
      </c>
      <c r="M96" s="54">
        <f t="shared" si="20"/>
        <v>1133.64</v>
      </c>
      <c r="N96" s="54">
        <f t="shared" si="20"/>
        <v>201.4</v>
      </c>
      <c r="O96" s="83">
        <f t="shared" si="20"/>
        <v>6.94</v>
      </c>
      <c r="P96" s="246"/>
    </row>
    <row r="97" s="3" customFormat="1" customHeight="1" spans="1:16">
      <c r="A97" s="190"/>
      <c r="B97" s="190"/>
      <c r="C97" s="190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46"/>
    </row>
    <row r="98" s="3" customFormat="1" customHeight="1" spans="1:16">
      <c r="A98" s="190"/>
      <c r="B98" s="190"/>
      <c r="C98" s="190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45"/>
      <c r="O98" s="245"/>
      <c r="P98" s="246"/>
    </row>
    <row r="99" s="3" customFormat="1" customHeight="1" spans="1:16">
      <c r="A99" s="189" t="s">
        <v>114</v>
      </c>
      <c r="B99" s="190"/>
      <c r="C99" s="190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58" t="s">
        <v>233</v>
      </c>
      <c r="O99" s="58"/>
      <c r="P99" s="246"/>
    </row>
    <row r="100" s="3" customFormat="1" customHeight="1" spans="1:16">
      <c r="A100" s="191" t="s">
        <v>2</v>
      </c>
      <c r="B100" s="192" t="s">
        <v>3</v>
      </c>
      <c r="C100" s="192" t="s">
        <v>4</v>
      </c>
      <c r="D100" s="193" t="s">
        <v>5</v>
      </c>
      <c r="E100" s="194"/>
      <c r="F100" s="195"/>
      <c r="G100" s="196" t="s">
        <v>6</v>
      </c>
      <c r="H100" s="193" t="s">
        <v>7</v>
      </c>
      <c r="I100" s="194"/>
      <c r="J100" s="194"/>
      <c r="K100" s="195"/>
      <c r="L100" s="193" t="s">
        <v>8</v>
      </c>
      <c r="M100" s="194"/>
      <c r="N100" s="194"/>
      <c r="O100" s="247"/>
      <c r="P100" s="246"/>
    </row>
    <row r="101" s="3" customFormat="1" customHeight="1" spans="1:16">
      <c r="A101" s="197"/>
      <c r="B101" s="198"/>
      <c r="C101" s="198"/>
      <c r="D101" s="199" t="s">
        <v>9</v>
      </c>
      <c r="E101" s="199" t="s">
        <v>10</v>
      </c>
      <c r="F101" s="199" t="s">
        <v>11</v>
      </c>
      <c r="G101" s="200"/>
      <c r="H101" s="199" t="s">
        <v>12</v>
      </c>
      <c r="I101" s="199" t="s">
        <v>13</v>
      </c>
      <c r="J101" s="199" t="s">
        <v>14</v>
      </c>
      <c r="K101" s="199" t="s">
        <v>15</v>
      </c>
      <c r="L101" s="199" t="s">
        <v>16</v>
      </c>
      <c r="M101" s="199" t="s">
        <v>17</v>
      </c>
      <c r="N101" s="199" t="s">
        <v>18</v>
      </c>
      <c r="O101" s="248" t="s">
        <v>19</v>
      </c>
      <c r="P101" s="246"/>
    </row>
    <row r="102" s="3" customFormat="1" customHeight="1" spans="1:16">
      <c r="A102" s="201" t="s">
        <v>20</v>
      </c>
      <c r="B102" s="202"/>
      <c r="C102" s="203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60"/>
      <c r="P102" s="246"/>
    </row>
    <row r="103" s="183" customFormat="1" customHeight="1" spans="1:16">
      <c r="A103" s="21" t="s">
        <v>252</v>
      </c>
      <c r="B103" s="278" t="s">
        <v>116</v>
      </c>
      <c r="C103" s="279">
        <v>230</v>
      </c>
      <c r="D103" s="280">
        <v>23.37</v>
      </c>
      <c r="E103" s="280">
        <v>24.48</v>
      </c>
      <c r="F103" s="280">
        <v>77.16</v>
      </c>
      <c r="G103" s="24">
        <f>(D103*4)+(E103*9)+(F103*4)</f>
        <v>622.44</v>
      </c>
      <c r="H103" s="280">
        <v>0.27</v>
      </c>
      <c r="I103" s="280">
        <v>5.18</v>
      </c>
      <c r="J103" s="280">
        <v>120.35</v>
      </c>
      <c r="K103" s="280">
        <v>5.75</v>
      </c>
      <c r="L103" s="280">
        <v>167.83</v>
      </c>
      <c r="M103" s="280">
        <v>129.84</v>
      </c>
      <c r="N103" s="280">
        <v>22.17</v>
      </c>
      <c r="O103" s="296">
        <v>1.9</v>
      </c>
      <c r="P103" s="293"/>
    </row>
    <row r="104" s="1" customFormat="1" customHeight="1" spans="1:16">
      <c r="A104" s="21" t="s">
        <v>53</v>
      </c>
      <c r="B104" s="22" t="s">
        <v>117</v>
      </c>
      <c r="C104" s="23">
        <v>120</v>
      </c>
      <c r="D104" s="24">
        <v>0.48</v>
      </c>
      <c r="E104" s="24">
        <v>0.48</v>
      </c>
      <c r="F104" s="24">
        <v>11.76</v>
      </c>
      <c r="G104" s="24">
        <v>56.4</v>
      </c>
      <c r="H104" s="24">
        <v>0.03</v>
      </c>
      <c r="I104" s="24">
        <v>12</v>
      </c>
      <c r="J104" s="24">
        <v>0</v>
      </c>
      <c r="K104" s="24">
        <v>0.24</v>
      </c>
      <c r="L104" s="24">
        <v>19.2</v>
      </c>
      <c r="M104" s="24">
        <v>13.2</v>
      </c>
      <c r="N104" s="24">
        <v>10.8</v>
      </c>
      <c r="O104" s="71">
        <v>2.64</v>
      </c>
      <c r="P104" s="84"/>
    </row>
    <row r="105" s="2" customFormat="1" customHeight="1" spans="1:16">
      <c r="A105" s="29" t="s">
        <v>27</v>
      </c>
      <c r="B105" s="30" t="s">
        <v>28</v>
      </c>
      <c r="C105" s="23">
        <v>200</v>
      </c>
      <c r="D105" s="31">
        <v>0.1</v>
      </c>
      <c r="E105" s="31">
        <v>0</v>
      </c>
      <c r="F105" s="31">
        <v>15</v>
      </c>
      <c r="G105" s="24">
        <f>(D105*4)+(E105*9)+(F105*4)</f>
        <v>60.4</v>
      </c>
      <c r="H105" s="31">
        <v>0</v>
      </c>
      <c r="I105" s="31">
        <v>0</v>
      </c>
      <c r="J105" s="31">
        <v>0</v>
      </c>
      <c r="K105" s="72">
        <v>0</v>
      </c>
      <c r="L105" s="24">
        <v>11</v>
      </c>
      <c r="M105" s="24">
        <v>3</v>
      </c>
      <c r="N105" s="24">
        <v>1</v>
      </c>
      <c r="O105" s="71">
        <v>0.3</v>
      </c>
      <c r="P105" s="250"/>
    </row>
    <row r="106" s="3" customFormat="1" customHeight="1" spans="1:16">
      <c r="A106" s="205" t="s">
        <v>29</v>
      </c>
      <c r="B106" s="206"/>
      <c r="C106" s="207">
        <f t="shared" ref="C106:O106" si="21">SUM(C103:C105)</f>
        <v>550</v>
      </c>
      <c r="D106" s="208">
        <f t="shared" si="21"/>
        <v>23.95</v>
      </c>
      <c r="E106" s="208">
        <f t="shared" si="21"/>
        <v>24.96</v>
      </c>
      <c r="F106" s="208">
        <f t="shared" si="21"/>
        <v>103.92</v>
      </c>
      <c r="G106" s="208">
        <f t="shared" si="21"/>
        <v>739.24</v>
      </c>
      <c r="H106" s="208">
        <f t="shared" si="21"/>
        <v>0.3</v>
      </c>
      <c r="I106" s="208">
        <f t="shared" si="21"/>
        <v>17.18</v>
      </c>
      <c r="J106" s="208">
        <f t="shared" si="21"/>
        <v>120.35</v>
      </c>
      <c r="K106" s="208">
        <f t="shared" si="21"/>
        <v>5.99</v>
      </c>
      <c r="L106" s="208">
        <f t="shared" si="21"/>
        <v>198.03</v>
      </c>
      <c r="M106" s="208">
        <f t="shared" si="21"/>
        <v>146.04</v>
      </c>
      <c r="N106" s="208">
        <f t="shared" si="21"/>
        <v>33.97</v>
      </c>
      <c r="O106" s="255">
        <f t="shared" si="21"/>
        <v>4.84</v>
      </c>
      <c r="P106" s="246"/>
    </row>
    <row r="107" s="2" customFormat="1" ht="21" customHeight="1" spans="1:16">
      <c r="A107" s="209" t="s">
        <v>30</v>
      </c>
      <c r="B107" s="210"/>
      <c r="C107" s="211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53"/>
      <c r="P107" s="250"/>
    </row>
    <row r="108" s="181" customFormat="1" customHeight="1" spans="1:16">
      <c r="A108" s="281" t="s">
        <v>118</v>
      </c>
      <c r="B108" s="22" t="s">
        <v>119</v>
      </c>
      <c r="C108" s="282">
        <v>100</v>
      </c>
      <c r="D108" s="244">
        <v>2</v>
      </c>
      <c r="E108" s="244">
        <v>9</v>
      </c>
      <c r="F108" s="244">
        <v>8.54</v>
      </c>
      <c r="G108" s="244">
        <f>(D108*4)+(E108*9)+(F108*4)</f>
        <v>123.16</v>
      </c>
      <c r="H108" s="244">
        <v>0.02</v>
      </c>
      <c r="I108" s="244">
        <v>7</v>
      </c>
      <c r="J108" s="244">
        <v>0</v>
      </c>
      <c r="K108" s="244">
        <v>0</v>
      </c>
      <c r="L108" s="244">
        <v>41</v>
      </c>
      <c r="M108" s="244">
        <v>37</v>
      </c>
      <c r="N108" s="244">
        <v>15</v>
      </c>
      <c r="O108" s="297">
        <v>0.7</v>
      </c>
      <c r="P108" s="265"/>
    </row>
    <row r="109" s="180" customFormat="1" customHeight="1" spans="1:16">
      <c r="A109" s="227" t="s">
        <v>253</v>
      </c>
      <c r="B109" s="228" t="s">
        <v>121</v>
      </c>
      <c r="C109" s="229">
        <v>260</v>
      </c>
      <c r="D109" s="283">
        <v>7.34</v>
      </c>
      <c r="E109" s="283">
        <v>11.98</v>
      </c>
      <c r="F109" s="283">
        <v>35.63</v>
      </c>
      <c r="G109" s="244">
        <f t="shared" ref="G109:G113" si="22">(D109*4)+(E109*9)+(F109*4)</f>
        <v>279.7</v>
      </c>
      <c r="H109" s="283">
        <v>0.11</v>
      </c>
      <c r="I109" s="283">
        <v>8.58</v>
      </c>
      <c r="J109" s="283">
        <v>123.8</v>
      </c>
      <c r="K109" s="283">
        <v>1.436</v>
      </c>
      <c r="L109" s="283">
        <v>132.05</v>
      </c>
      <c r="M109" s="283">
        <v>194.65</v>
      </c>
      <c r="N109" s="283">
        <v>10.17</v>
      </c>
      <c r="O109" s="298">
        <v>0.07</v>
      </c>
      <c r="P109" s="250"/>
    </row>
    <row r="110" s="2" customFormat="1" customHeight="1" spans="1:16">
      <c r="A110" s="21" t="s">
        <v>122</v>
      </c>
      <c r="B110" s="22" t="s">
        <v>123</v>
      </c>
      <c r="C110" s="23">
        <v>110</v>
      </c>
      <c r="D110" s="24">
        <v>9.76</v>
      </c>
      <c r="E110" s="24">
        <v>10.67</v>
      </c>
      <c r="F110" s="24">
        <v>11.99</v>
      </c>
      <c r="G110" s="244">
        <f t="shared" si="22"/>
        <v>183.03</v>
      </c>
      <c r="H110" s="24">
        <v>0.04</v>
      </c>
      <c r="I110" s="24">
        <v>2.18</v>
      </c>
      <c r="J110" s="24">
        <v>0.06</v>
      </c>
      <c r="K110" s="24">
        <v>1.25</v>
      </c>
      <c r="L110" s="24">
        <v>54.41</v>
      </c>
      <c r="M110" s="24">
        <v>102.37</v>
      </c>
      <c r="N110" s="24">
        <v>18.61</v>
      </c>
      <c r="O110" s="71">
        <v>1.29</v>
      </c>
      <c r="P110" s="246"/>
    </row>
    <row r="111" s="184" customFormat="1" ht="18.75" spans="1:16">
      <c r="A111" s="281" t="s">
        <v>254</v>
      </c>
      <c r="B111" s="22" t="s">
        <v>198</v>
      </c>
      <c r="C111" s="282">
        <v>180</v>
      </c>
      <c r="D111" s="244">
        <v>8.01</v>
      </c>
      <c r="E111" s="244">
        <v>3.32</v>
      </c>
      <c r="F111" s="244">
        <v>43.68</v>
      </c>
      <c r="G111" s="244">
        <f t="shared" si="22"/>
        <v>236.64</v>
      </c>
      <c r="H111" s="244">
        <v>0.07</v>
      </c>
      <c r="I111" s="244">
        <v>0</v>
      </c>
      <c r="J111" s="244">
        <v>120</v>
      </c>
      <c r="K111" s="244">
        <v>0.96</v>
      </c>
      <c r="L111" s="244">
        <v>84.34</v>
      </c>
      <c r="M111" s="244">
        <v>213.54</v>
      </c>
      <c r="N111" s="244">
        <v>9.72</v>
      </c>
      <c r="O111" s="297">
        <v>0.1</v>
      </c>
      <c r="P111" s="299"/>
    </row>
    <row r="112" s="3" customFormat="1" ht="19.5" customHeight="1" spans="1:16">
      <c r="A112" s="21" t="s">
        <v>25</v>
      </c>
      <c r="B112" s="22" t="s">
        <v>26</v>
      </c>
      <c r="C112" s="23">
        <v>55</v>
      </c>
      <c r="D112" s="24">
        <v>4.18</v>
      </c>
      <c r="E112" s="24">
        <v>0.44</v>
      </c>
      <c r="F112" s="24">
        <v>27.06</v>
      </c>
      <c r="G112" s="244">
        <f t="shared" si="22"/>
        <v>128.92</v>
      </c>
      <c r="H112" s="24">
        <v>0.06</v>
      </c>
      <c r="I112" s="24">
        <v>0</v>
      </c>
      <c r="J112" s="24">
        <v>0</v>
      </c>
      <c r="K112" s="24">
        <v>0.61</v>
      </c>
      <c r="L112" s="24">
        <v>11</v>
      </c>
      <c r="M112" s="24">
        <v>35.75</v>
      </c>
      <c r="N112" s="70">
        <v>7.7</v>
      </c>
      <c r="O112" s="71">
        <v>0.61</v>
      </c>
      <c r="P112" s="84"/>
    </row>
    <row r="113" s="3" customFormat="1" customHeight="1" spans="1:16">
      <c r="A113" s="21" t="s">
        <v>37</v>
      </c>
      <c r="B113" s="236" t="s">
        <v>124</v>
      </c>
      <c r="C113" s="23">
        <v>200</v>
      </c>
      <c r="D113" s="24">
        <v>0.3</v>
      </c>
      <c r="E113" s="24">
        <v>0</v>
      </c>
      <c r="F113" s="24">
        <v>20.1</v>
      </c>
      <c r="G113" s="244">
        <f t="shared" si="22"/>
        <v>81.6</v>
      </c>
      <c r="H113" s="24">
        <v>0</v>
      </c>
      <c r="I113" s="24">
        <v>0.8</v>
      </c>
      <c r="J113" s="24">
        <v>0</v>
      </c>
      <c r="K113" s="24">
        <v>0</v>
      </c>
      <c r="L113" s="24">
        <v>10</v>
      </c>
      <c r="M113" s="24">
        <v>6</v>
      </c>
      <c r="N113" s="24">
        <v>3</v>
      </c>
      <c r="O113" s="71">
        <v>0.6</v>
      </c>
      <c r="P113" s="246"/>
    </row>
    <row r="114" s="2" customFormat="1" customHeight="1" spans="1:16">
      <c r="A114" s="205" t="s">
        <v>39</v>
      </c>
      <c r="B114" s="206"/>
      <c r="C114" s="207">
        <f t="shared" ref="C114:O114" si="23">SUM(C108:C113)</f>
        <v>905</v>
      </c>
      <c r="D114" s="208">
        <f t="shared" si="23"/>
        <v>31.59</v>
      </c>
      <c r="E114" s="208">
        <f t="shared" si="23"/>
        <v>35.41</v>
      </c>
      <c r="F114" s="208">
        <f t="shared" si="23"/>
        <v>147</v>
      </c>
      <c r="G114" s="208">
        <f t="shared" si="23"/>
        <v>1033.05</v>
      </c>
      <c r="H114" s="208">
        <f t="shared" si="23"/>
        <v>0.3</v>
      </c>
      <c r="I114" s="208">
        <f t="shared" si="23"/>
        <v>18.56</v>
      </c>
      <c r="J114" s="208">
        <f t="shared" si="23"/>
        <v>243.86</v>
      </c>
      <c r="K114" s="208">
        <f t="shared" si="23"/>
        <v>4.256</v>
      </c>
      <c r="L114" s="208">
        <f t="shared" si="23"/>
        <v>332.8</v>
      </c>
      <c r="M114" s="208">
        <f t="shared" si="23"/>
        <v>589.31</v>
      </c>
      <c r="N114" s="208">
        <f t="shared" si="23"/>
        <v>64.2</v>
      </c>
      <c r="O114" s="255">
        <f t="shared" si="23"/>
        <v>3.37</v>
      </c>
      <c r="P114" s="250"/>
    </row>
    <row r="115" s="2" customFormat="1" customHeight="1" spans="1:16">
      <c r="A115" s="209" t="s">
        <v>40</v>
      </c>
      <c r="B115" s="210"/>
      <c r="C115" s="211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53"/>
      <c r="P115" s="250"/>
    </row>
    <row r="116" s="2" customFormat="1" ht="17.25" customHeight="1" spans="1:16">
      <c r="A116" s="29" t="s">
        <v>41</v>
      </c>
      <c r="B116" s="266" t="s">
        <v>125</v>
      </c>
      <c r="C116" s="23">
        <v>250</v>
      </c>
      <c r="D116" s="31">
        <v>7.25</v>
      </c>
      <c r="E116" s="31">
        <v>6.25</v>
      </c>
      <c r="F116" s="31">
        <v>10</v>
      </c>
      <c r="G116" s="31">
        <v>125</v>
      </c>
      <c r="H116" s="31">
        <v>0.1</v>
      </c>
      <c r="I116" s="31">
        <v>14.25</v>
      </c>
      <c r="J116" s="31">
        <v>0.05</v>
      </c>
      <c r="K116" s="31">
        <v>0</v>
      </c>
      <c r="L116" s="31">
        <v>300</v>
      </c>
      <c r="M116" s="31">
        <v>225</v>
      </c>
      <c r="N116" s="31">
        <v>35</v>
      </c>
      <c r="O116" s="291">
        <v>0.25</v>
      </c>
      <c r="P116" s="250"/>
    </row>
    <row r="117" s="2" customFormat="1" customHeight="1" spans="1:16">
      <c r="A117" s="21" t="s">
        <v>126</v>
      </c>
      <c r="B117" s="266" t="s">
        <v>127</v>
      </c>
      <c r="C117" s="47">
        <v>100</v>
      </c>
      <c r="D117" s="24">
        <v>14.9</v>
      </c>
      <c r="E117" s="24">
        <v>16.4</v>
      </c>
      <c r="F117" s="24">
        <v>57.6</v>
      </c>
      <c r="G117" s="24">
        <v>436</v>
      </c>
      <c r="H117" s="24">
        <v>0.13</v>
      </c>
      <c r="I117" s="24">
        <v>4.7</v>
      </c>
      <c r="J117" s="24">
        <v>0.12</v>
      </c>
      <c r="K117" s="24">
        <v>2.43</v>
      </c>
      <c r="L117" s="24">
        <v>45.22</v>
      </c>
      <c r="M117" s="24">
        <v>134.72</v>
      </c>
      <c r="N117" s="24">
        <v>43.15</v>
      </c>
      <c r="O117" s="71">
        <v>1.72</v>
      </c>
      <c r="P117" s="250"/>
    </row>
    <row r="118" s="3" customFormat="1" customHeight="1" spans="1:16">
      <c r="A118" s="205" t="s">
        <v>45</v>
      </c>
      <c r="B118" s="206"/>
      <c r="C118" s="207">
        <f>SUM(C116:C117)</f>
        <v>350</v>
      </c>
      <c r="D118" s="217">
        <f>SUM(D116:D117)</f>
        <v>22.15</v>
      </c>
      <c r="E118" s="217">
        <f t="shared" ref="E118:O118" si="24">SUM(E116:E117)</f>
        <v>22.65</v>
      </c>
      <c r="F118" s="217">
        <f t="shared" si="24"/>
        <v>67.6</v>
      </c>
      <c r="G118" s="217">
        <f t="shared" si="24"/>
        <v>561</v>
      </c>
      <c r="H118" s="217">
        <f t="shared" si="24"/>
        <v>0.23</v>
      </c>
      <c r="I118" s="217">
        <f t="shared" si="24"/>
        <v>18.95</v>
      </c>
      <c r="J118" s="217">
        <f t="shared" si="24"/>
        <v>0.17</v>
      </c>
      <c r="K118" s="217">
        <f t="shared" si="24"/>
        <v>2.43</v>
      </c>
      <c r="L118" s="217">
        <f t="shared" si="24"/>
        <v>345.22</v>
      </c>
      <c r="M118" s="217">
        <f t="shared" si="24"/>
        <v>359.72</v>
      </c>
      <c r="N118" s="217">
        <f t="shared" si="24"/>
        <v>78.15</v>
      </c>
      <c r="O118" s="257">
        <f t="shared" si="24"/>
        <v>1.97</v>
      </c>
      <c r="P118" s="246"/>
    </row>
    <row r="119" s="3" customFormat="1" customHeight="1" spans="1:16">
      <c r="A119" s="284" t="s">
        <v>128</v>
      </c>
      <c r="B119" s="285"/>
      <c r="C119" s="286"/>
      <c r="D119" s="287">
        <f t="shared" ref="D119:O119" si="25">D106+D114+D118</f>
        <v>77.69</v>
      </c>
      <c r="E119" s="287">
        <f t="shared" si="25"/>
        <v>83.02</v>
      </c>
      <c r="F119" s="287">
        <f t="shared" si="25"/>
        <v>318.52</v>
      </c>
      <c r="G119" s="287">
        <f t="shared" si="25"/>
        <v>2333.29</v>
      </c>
      <c r="H119" s="287">
        <f t="shared" si="25"/>
        <v>0.83</v>
      </c>
      <c r="I119" s="287">
        <f t="shared" si="25"/>
        <v>54.69</v>
      </c>
      <c r="J119" s="287">
        <f t="shared" si="25"/>
        <v>364.38</v>
      </c>
      <c r="K119" s="287">
        <f t="shared" si="25"/>
        <v>12.676</v>
      </c>
      <c r="L119" s="287">
        <f t="shared" si="25"/>
        <v>876.05</v>
      </c>
      <c r="M119" s="287">
        <f t="shared" si="25"/>
        <v>1095.07</v>
      </c>
      <c r="N119" s="287">
        <f t="shared" si="25"/>
        <v>176.32</v>
      </c>
      <c r="O119" s="300">
        <f t="shared" si="25"/>
        <v>10.18</v>
      </c>
      <c r="P119" s="246"/>
    </row>
    <row r="120" s="3" customFormat="1" customHeight="1" spans="1:16">
      <c r="A120" s="222" t="s">
        <v>129</v>
      </c>
      <c r="B120" s="223"/>
      <c r="C120" s="288"/>
      <c r="D120" s="54">
        <f t="shared" ref="D120:O120" si="26">D106+D114+D118</f>
        <v>77.69</v>
      </c>
      <c r="E120" s="54">
        <f t="shared" si="26"/>
        <v>83.02</v>
      </c>
      <c r="F120" s="54">
        <f t="shared" si="26"/>
        <v>318.52</v>
      </c>
      <c r="G120" s="54">
        <f t="shared" si="26"/>
        <v>2333.29</v>
      </c>
      <c r="H120" s="54">
        <f t="shared" si="26"/>
        <v>0.83</v>
      </c>
      <c r="I120" s="54">
        <f t="shared" si="26"/>
        <v>54.69</v>
      </c>
      <c r="J120" s="54">
        <f t="shared" si="26"/>
        <v>364.38</v>
      </c>
      <c r="K120" s="54">
        <f t="shared" si="26"/>
        <v>12.676</v>
      </c>
      <c r="L120" s="54">
        <f t="shared" si="26"/>
        <v>876.05</v>
      </c>
      <c r="M120" s="54">
        <f t="shared" si="26"/>
        <v>1095.07</v>
      </c>
      <c r="N120" s="54">
        <f t="shared" si="26"/>
        <v>176.32</v>
      </c>
      <c r="O120" s="83">
        <f t="shared" si="26"/>
        <v>10.18</v>
      </c>
      <c r="P120" s="246"/>
    </row>
    <row r="121" s="3" customFormat="1" customHeight="1" spans="1:16">
      <c r="A121" s="270"/>
      <c r="B121" s="270"/>
      <c r="C121" s="270"/>
      <c r="D121" s="271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46"/>
    </row>
    <row r="122" s="3" customFormat="1" customHeight="1" spans="1:16">
      <c r="A122" s="56"/>
      <c r="B122" s="56"/>
      <c r="C122" s="56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46"/>
    </row>
    <row r="123" s="3" customFormat="1" customHeight="1" spans="1:16">
      <c r="A123" s="189" t="s">
        <v>130</v>
      </c>
      <c r="B123" s="190"/>
      <c r="C123" s="190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58" t="s">
        <v>233</v>
      </c>
      <c r="O123" s="58"/>
      <c r="P123" s="246"/>
    </row>
    <row r="124" s="2" customFormat="1" ht="15.75" spans="1:16">
      <c r="A124" s="191" t="s">
        <v>2</v>
      </c>
      <c r="B124" s="192" t="s">
        <v>3</v>
      </c>
      <c r="C124" s="192" t="s">
        <v>4</v>
      </c>
      <c r="D124" s="193" t="s">
        <v>5</v>
      </c>
      <c r="E124" s="194"/>
      <c r="F124" s="195"/>
      <c r="G124" s="196" t="s">
        <v>6</v>
      </c>
      <c r="H124" s="193" t="s">
        <v>7</v>
      </c>
      <c r="I124" s="194"/>
      <c r="J124" s="194"/>
      <c r="K124" s="195"/>
      <c r="L124" s="193" t="s">
        <v>8</v>
      </c>
      <c r="M124" s="194"/>
      <c r="N124" s="194"/>
      <c r="O124" s="247"/>
      <c r="P124" s="250"/>
    </row>
    <row r="125" s="2" customFormat="1" customHeight="1" spans="1:16">
      <c r="A125" s="197"/>
      <c r="B125" s="198"/>
      <c r="C125" s="198"/>
      <c r="D125" s="199" t="s">
        <v>9</v>
      </c>
      <c r="E125" s="199" t="s">
        <v>10</v>
      </c>
      <c r="F125" s="199" t="s">
        <v>11</v>
      </c>
      <c r="G125" s="200"/>
      <c r="H125" s="199" t="s">
        <v>12</v>
      </c>
      <c r="I125" s="199" t="s">
        <v>13</v>
      </c>
      <c r="J125" s="199" t="s">
        <v>14</v>
      </c>
      <c r="K125" s="199" t="s">
        <v>15</v>
      </c>
      <c r="L125" s="199" t="s">
        <v>16</v>
      </c>
      <c r="M125" s="199" t="s">
        <v>17</v>
      </c>
      <c r="N125" s="199" t="s">
        <v>18</v>
      </c>
      <c r="O125" s="248" t="s">
        <v>19</v>
      </c>
      <c r="P125" s="250"/>
    </row>
    <row r="126" s="2" customFormat="1" customHeight="1" spans="1:16">
      <c r="A126" s="201" t="s">
        <v>20</v>
      </c>
      <c r="B126" s="202"/>
      <c r="C126" s="203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60"/>
      <c r="P126" s="250"/>
    </row>
    <row r="127" s="2" customFormat="1" customHeight="1" spans="1:16">
      <c r="A127" s="289" t="s">
        <v>255</v>
      </c>
      <c r="B127" s="290" t="s">
        <v>132</v>
      </c>
      <c r="C127" s="286">
        <v>200</v>
      </c>
      <c r="D127" s="36">
        <v>14.67</v>
      </c>
      <c r="E127" s="36">
        <v>10.13</v>
      </c>
      <c r="F127" s="36">
        <v>52.85</v>
      </c>
      <c r="G127" s="36">
        <f>(D127*4)+(E127*9)+(F127*4)</f>
        <v>361.25</v>
      </c>
      <c r="H127" s="36">
        <v>0.28</v>
      </c>
      <c r="I127" s="36">
        <v>0.02</v>
      </c>
      <c r="J127" s="36">
        <v>171.91</v>
      </c>
      <c r="K127" s="36">
        <v>0.8</v>
      </c>
      <c r="L127" s="36">
        <v>98.83</v>
      </c>
      <c r="M127" s="36">
        <v>168.08</v>
      </c>
      <c r="N127" s="36">
        <v>32.2</v>
      </c>
      <c r="O127" s="76">
        <v>0.11</v>
      </c>
      <c r="P127" s="250"/>
    </row>
    <row r="128" s="3" customFormat="1" customHeight="1" spans="1:16">
      <c r="A128" s="21" t="s">
        <v>134</v>
      </c>
      <c r="B128" s="22" t="s">
        <v>135</v>
      </c>
      <c r="C128" s="220">
        <v>60</v>
      </c>
      <c r="D128" s="24">
        <v>2.74</v>
      </c>
      <c r="E128" s="24">
        <v>10.04</v>
      </c>
      <c r="F128" s="24">
        <v>18</v>
      </c>
      <c r="G128" s="36">
        <f t="shared" ref="G128:G130" si="27">(D128*4)+(E128*9)+(F128*4)</f>
        <v>173.32</v>
      </c>
      <c r="H128" s="24">
        <v>0.05</v>
      </c>
      <c r="I128" s="24">
        <v>0</v>
      </c>
      <c r="J128" s="24">
        <v>60</v>
      </c>
      <c r="K128" s="24">
        <v>0.3</v>
      </c>
      <c r="L128" s="24">
        <v>49.2</v>
      </c>
      <c r="M128" s="24">
        <v>13</v>
      </c>
      <c r="N128" s="24">
        <v>6.05</v>
      </c>
      <c r="O128" s="71">
        <v>1.28</v>
      </c>
      <c r="P128" s="246"/>
    </row>
    <row r="129" s="2" customFormat="1" customHeight="1" spans="1:16">
      <c r="A129" s="21" t="s">
        <v>53</v>
      </c>
      <c r="B129" s="22" t="s">
        <v>54</v>
      </c>
      <c r="C129" s="23">
        <v>100</v>
      </c>
      <c r="D129" s="31">
        <v>0.9</v>
      </c>
      <c r="E129" s="31">
        <v>0.2</v>
      </c>
      <c r="F129" s="31">
        <v>8.1</v>
      </c>
      <c r="G129" s="36">
        <f t="shared" si="27"/>
        <v>37.8</v>
      </c>
      <c r="H129" s="31">
        <v>0.04</v>
      </c>
      <c r="I129" s="31">
        <v>60</v>
      </c>
      <c r="J129" s="31">
        <v>0</v>
      </c>
      <c r="K129" s="31">
        <v>0.2</v>
      </c>
      <c r="L129" s="31">
        <v>34</v>
      </c>
      <c r="M129" s="31">
        <v>23</v>
      </c>
      <c r="N129" s="31">
        <v>13</v>
      </c>
      <c r="O129" s="251">
        <v>0.3</v>
      </c>
      <c r="P129" s="250"/>
    </row>
    <row r="130" s="183" customFormat="1" ht="15.75" customHeight="1" spans="1:16">
      <c r="A130" s="237" t="s">
        <v>136</v>
      </c>
      <c r="B130" s="22" t="s">
        <v>137</v>
      </c>
      <c r="C130" s="23">
        <v>200</v>
      </c>
      <c r="D130" s="24">
        <v>3.6</v>
      </c>
      <c r="E130" s="24">
        <v>3.3</v>
      </c>
      <c r="F130" s="24">
        <v>25</v>
      </c>
      <c r="G130" s="36">
        <f t="shared" si="27"/>
        <v>144.1</v>
      </c>
      <c r="H130" s="24">
        <v>0.04</v>
      </c>
      <c r="I130" s="24">
        <v>1.3</v>
      </c>
      <c r="J130" s="24">
        <v>0.02</v>
      </c>
      <c r="K130" s="70">
        <v>0</v>
      </c>
      <c r="L130" s="24">
        <v>124</v>
      </c>
      <c r="M130" s="24">
        <v>110</v>
      </c>
      <c r="N130" s="24">
        <v>27</v>
      </c>
      <c r="O130" s="71">
        <v>0.8</v>
      </c>
      <c r="P130" s="246"/>
    </row>
    <row r="131" s="2" customFormat="1" customHeight="1" spans="1:16">
      <c r="A131" s="274" t="s">
        <v>29</v>
      </c>
      <c r="B131" s="275"/>
      <c r="C131" s="207">
        <f>SUM(C127:C130)</f>
        <v>560</v>
      </c>
      <c r="D131" s="208">
        <f>SUM(D127:D130)</f>
        <v>21.91</v>
      </c>
      <c r="E131" s="208">
        <f>SUM(E127:E130)</f>
        <v>23.67</v>
      </c>
      <c r="F131" s="208">
        <f>SUM(F127:F130)</f>
        <v>103.95</v>
      </c>
      <c r="G131" s="208">
        <f t="shared" ref="G131:O131" si="28">SUM(G127:G130)</f>
        <v>716.47</v>
      </c>
      <c r="H131" s="208">
        <f t="shared" si="28"/>
        <v>0.41</v>
      </c>
      <c r="I131" s="208">
        <f t="shared" si="28"/>
        <v>61.32</v>
      </c>
      <c r="J131" s="208">
        <f t="shared" si="28"/>
        <v>231.93</v>
      </c>
      <c r="K131" s="208">
        <f t="shared" si="28"/>
        <v>1.3</v>
      </c>
      <c r="L131" s="208">
        <f t="shared" si="28"/>
        <v>306.03</v>
      </c>
      <c r="M131" s="208">
        <f t="shared" si="28"/>
        <v>314.08</v>
      </c>
      <c r="N131" s="208">
        <f t="shared" si="28"/>
        <v>78.25</v>
      </c>
      <c r="O131" s="255">
        <f t="shared" si="28"/>
        <v>2.49</v>
      </c>
      <c r="P131" s="250"/>
    </row>
    <row r="132" s="2" customFormat="1" ht="20.25" customHeight="1" spans="1:16">
      <c r="A132" s="209" t="s">
        <v>30</v>
      </c>
      <c r="B132" s="210"/>
      <c r="C132" s="211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53"/>
      <c r="P132" s="250"/>
    </row>
    <row r="133" s="2" customFormat="1" ht="18.75" spans="1:16">
      <c r="A133" s="21" t="s">
        <v>138</v>
      </c>
      <c r="B133" s="22" t="s">
        <v>139</v>
      </c>
      <c r="C133" s="23">
        <v>100</v>
      </c>
      <c r="D133" s="24">
        <v>4.9</v>
      </c>
      <c r="E133" s="24">
        <v>9.3</v>
      </c>
      <c r="F133" s="24">
        <v>7.4</v>
      </c>
      <c r="G133" s="24">
        <f>(D133*4)+(E133*9)+(F133*4)</f>
        <v>132.9</v>
      </c>
      <c r="H133" s="24">
        <v>0.03</v>
      </c>
      <c r="I133" s="24">
        <v>10.1</v>
      </c>
      <c r="J133" s="24">
        <v>0.016</v>
      </c>
      <c r="K133" s="24">
        <v>2.3</v>
      </c>
      <c r="L133" s="24">
        <v>165</v>
      </c>
      <c r="M133" s="24">
        <v>142</v>
      </c>
      <c r="N133" s="24">
        <v>24</v>
      </c>
      <c r="O133" s="71">
        <v>1.4</v>
      </c>
      <c r="P133" s="250"/>
    </row>
    <row r="134" s="2" customFormat="1" customHeight="1" spans="1:16">
      <c r="A134" s="21" t="s">
        <v>256</v>
      </c>
      <c r="B134" s="22" t="s">
        <v>141</v>
      </c>
      <c r="C134" s="23">
        <v>250</v>
      </c>
      <c r="D134" s="214">
        <v>3.25</v>
      </c>
      <c r="E134" s="214">
        <v>3.53</v>
      </c>
      <c r="F134" s="214">
        <v>23.78</v>
      </c>
      <c r="G134" s="24">
        <f>(D134*4)+(E134*9)+(F134*4)</f>
        <v>139.89</v>
      </c>
      <c r="H134" s="214">
        <v>0.12</v>
      </c>
      <c r="I134" s="214">
        <v>26.25</v>
      </c>
      <c r="J134" s="214">
        <v>12.5</v>
      </c>
      <c r="K134" s="214">
        <v>22.5</v>
      </c>
      <c r="L134" s="214">
        <v>156</v>
      </c>
      <c r="M134" s="214">
        <v>113.75</v>
      </c>
      <c r="N134" s="214">
        <v>6.25</v>
      </c>
      <c r="O134" s="254">
        <v>0.25</v>
      </c>
      <c r="P134" s="250"/>
    </row>
    <row r="135" s="2" customFormat="1" ht="18.75" spans="1:16">
      <c r="A135" s="21" t="s">
        <v>142</v>
      </c>
      <c r="B135" s="22" t="s">
        <v>143</v>
      </c>
      <c r="C135" s="23">
        <v>100</v>
      </c>
      <c r="D135" s="24">
        <v>14.4</v>
      </c>
      <c r="E135" s="24">
        <v>14.72</v>
      </c>
      <c r="F135" s="24">
        <v>16.37</v>
      </c>
      <c r="G135" s="24">
        <f t="shared" ref="G135" si="29">(D135*4)+(E135*9)+(F135*4)</f>
        <v>255.56</v>
      </c>
      <c r="H135" s="24">
        <v>0.18</v>
      </c>
      <c r="I135" s="24">
        <v>9</v>
      </c>
      <c r="J135" s="24">
        <v>0.45</v>
      </c>
      <c r="K135" s="70">
        <v>42</v>
      </c>
      <c r="L135" s="24">
        <v>185</v>
      </c>
      <c r="M135" s="24">
        <v>55</v>
      </c>
      <c r="N135" s="24">
        <v>0</v>
      </c>
      <c r="O135" s="71">
        <v>0</v>
      </c>
      <c r="P135" s="250"/>
    </row>
    <row r="136" s="161" customFormat="1" customHeight="1" spans="1:16">
      <c r="A136" s="25" t="s">
        <v>144</v>
      </c>
      <c r="B136" s="26" t="s">
        <v>145</v>
      </c>
      <c r="C136" s="242">
        <v>180</v>
      </c>
      <c r="D136" s="243">
        <v>4.41</v>
      </c>
      <c r="E136" s="243">
        <v>7.2</v>
      </c>
      <c r="F136" s="243">
        <v>40.5</v>
      </c>
      <c r="G136" s="243">
        <v>245.52</v>
      </c>
      <c r="H136" s="243">
        <v>0.03</v>
      </c>
      <c r="I136" s="243">
        <v>0</v>
      </c>
      <c r="J136" s="243">
        <v>0.05</v>
      </c>
      <c r="K136" s="243">
        <v>0.35</v>
      </c>
      <c r="L136" s="243">
        <v>6.12</v>
      </c>
      <c r="M136" s="243">
        <v>84.96</v>
      </c>
      <c r="N136" s="24">
        <v>27.36</v>
      </c>
      <c r="O136" s="294">
        <v>0.64</v>
      </c>
      <c r="P136" s="317"/>
    </row>
    <row r="137" s="3" customFormat="1" customHeight="1" spans="1:16">
      <c r="A137" s="21" t="s">
        <v>65</v>
      </c>
      <c r="B137" s="22" t="s">
        <v>66</v>
      </c>
      <c r="C137" s="23">
        <v>55</v>
      </c>
      <c r="D137" s="24">
        <v>3.63</v>
      </c>
      <c r="E137" s="24">
        <v>0.66</v>
      </c>
      <c r="F137" s="24">
        <v>18.37</v>
      </c>
      <c r="G137" s="24">
        <f>(D137*4)+(E137*9)+(F137*4)</f>
        <v>93.94</v>
      </c>
      <c r="H137" s="24">
        <v>0.1</v>
      </c>
      <c r="I137" s="24">
        <v>0</v>
      </c>
      <c r="J137" s="24">
        <v>0</v>
      </c>
      <c r="K137" s="24">
        <v>0.77</v>
      </c>
      <c r="L137" s="24">
        <v>19.25</v>
      </c>
      <c r="M137" s="24">
        <v>86.9</v>
      </c>
      <c r="N137" s="24">
        <v>25.85</v>
      </c>
      <c r="O137" s="71">
        <v>2.15</v>
      </c>
      <c r="P137" s="246"/>
    </row>
    <row r="138" s="1" customFormat="1" ht="18.75" spans="1:16">
      <c r="A138" s="21" t="s">
        <v>146</v>
      </c>
      <c r="B138" s="236" t="s">
        <v>147</v>
      </c>
      <c r="C138" s="23">
        <v>200</v>
      </c>
      <c r="D138" s="24">
        <v>0.1</v>
      </c>
      <c r="E138" s="24">
        <v>0</v>
      </c>
      <c r="F138" s="24">
        <v>23.82</v>
      </c>
      <c r="G138" s="24">
        <f>(D138*4)+(E138*9)+(F138*4)</f>
        <v>95.68</v>
      </c>
      <c r="H138" s="24">
        <v>0.02</v>
      </c>
      <c r="I138" s="24">
        <v>0.45</v>
      </c>
      <c r="J138" s="24">
        <v>0</v>
      </c>
      <c r="K138" s="70">
        <v>0</v>
      </c>
      <c r="L138" s="24">
        <v>26</v>
      </c>
      <c r="M138" s="24">
        <v>18</v>
      </c>
      <c r="N138" s="24">
        <v>6</v>
      </c>
      <c r="O138" s="71">
        <v>1.25</v>
      </c>
      <c r="P138" s="84"/>
    </row>
    <row r="139" s="1" customFormat="1" ht="16.5" spans="1:16">
      <c r="A139" s="205" t="s">
        <v>39</v>
      </c>
      <c r="B139" s="206"/>
      <c r="C139" s="207">
        <f t="shared" ref="C139:O139" si="30">SUM(C133:C138)</f>
        <v>885</v>
      </c>
      <c r="D139" s="208">
        <f t="shared" si="30"/>
        <v>30.69</v>
      </c>
      <c r="E139" s="208">
        <f t="shared" si="30"/>
        <v>35.41</v>
      </c>
      <c r="F139" s="208">
        <f t="shared" si="30"/>
        <v>130.24</v>
      </c>
      <c r="G139" s="208">
        <f t="shared" si="30"/>
        <v>963.49</v>
      </c>
      <c r="H139" s="208">
        <f t="shared" si="30"/>
        <v>0.48</v>
      </c>
      <c r="I139" s="208">
        <f t="shared" si="30"/>
        <v>45.8</v>
      </c>
      <c r="J139" s="208">
        <f t="shared" si="30"/>
        <v>13.016</v>
      </c>
      <c r="K139" s="208">
        <f t="shared" si="30"/>
        <v>67.92</v>
      </c>
      <c r="L139" s="208">
        <f t="shared" si="30"/>
        <v>557.37</v>
      </c>
      <c r="M139" s="208">
        <f t="shared" si="30"/>
        <v>500.61</v>
      </c>
      <c r="N139" s="208">
        <f t="shared" si="30"/>
        <v>89.46</v>
      </c>
      <c r="O139" s="255">
        <f t="shared" si="30"/>
        <v>5.69</v>
      </c>
      <c r="P139" s="84"/>
    </row>
    <row r="140" s="1" customFormat="1" ht="16.5" spans="1:16">
      <c r="A140" s="209" t="s">
        <v>40</v>
      </c>
      <c r="B140" s="210"/>
      <c r="C140" s="211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53"/>
      <c r="P140" s="84"/>
    </row>
    <row r="141" s="1" customFormat="1" customHeight="1" spans="1:16">
      <c r="A141" s="21" t="s">
        <v>41</v>
      </c>
      <c r="B141" s="22" t="s">
        <v>42</v>
      </c>
      <c r="C141" s="23">
        <v>240</v>
      </c>
      <c r="D141" s="31">
        <v>6.96</v>
      </c>
      <c r="E141" s="31">
        <v>6</v>
      </c>
      <c r="F141" s="31">
        <v>9.6</v>
      </c>
      <c r="G141" s="31">
        <v>120</v>
      </c>
      <c r="H141" s="31">
        <v>0.096</v>
      </c>
      <c r="I141" s="31">
        <v>1.68</v>
      </c>
      <c r="J141" s="31">
        <v>0.048</v>
      </c>
      <c r="K141" s="72">
        <v>0</v>
      </c>
      <c r="L141" s="24">
        <v>288</v>
      </c>
      <c r="M141" s="24">
        <v>216</v>
      </c>
      <c r="N141" s="24">
        <v>33.6</v>
      </c>
      <c r="O141" s="71">
        <v>0.24</v>
      </c>
      <c r="P141" s="84"/>
    </row>
    <row r="142" s="1" customFormat="1" ht="19.5" customHeight="1" spans="1:16">
      <c r="A142" s="21" t="s">
        <v>126</v>
      </c>
      <c r="B142" s="266" t="s">
        <v>148</v>
      </c>
      <c r="C142" s="23">
        <v>100</v>
      </c>
      <c r="D142" s="24">
        <v>6.67</v>
      </c>
      <c r="E142" s="24">
        <v>11.67</v>
      </c>
      <c r="F142" s="24">
        <v>51.17</v>
      </c>
      <c r="G142" s="24">
        <v>456.84</v>
      </c>
      <c r="H142" s="24">
        <v>0.13</v>
      </c>
      <c r="I142" s="24">
        <v>0</v>
      </c>
      <c r="J142" s="24">
        <v>0.12</v>
      </c>
      <c r="K142" s="24">
        <v>1.93</v>
      </c>
      <c r="L142" s="24">
        <v>25</v>
      </c>
      <c r="M142" s="24">
        <v>112.8</v>
      </c>
      <c r="N142" s="24">
        <v>16.67</v>
      </c>
      <c r="O142" s="71">
        <v>1.45</v>
      </c>
      <c r="P142" s="84"/>
    </row>
    <row r="143" s="1" customFormat="1" ht="17.25" customHeight="1" spans="1:16">
      <c r="A143" s="205" t="s">
        <v>45</v>
      </c>
      <c r="B143" s="206"/>
      <c r="C143" s="207">
        <f>SUM(C141:C142)</f>
        <v>340</v>
      </c>
      <c r="D143" s="217">
        <f t="shared" ref="D143:O143" si="31">SUM(D141:D142)</f>
        <v>13.63</v>
      </c>
      <c r="E143" s="217">
        <f t="shared" si="31"/>
        <v>17.67</v>
      </c>
      <c r="F143" s="217">
        <f t="shared" si="31"/>
        <v>60.77</v>
      </c>
      <c r="G143" s="217">
        <f t="shared" si="31"/>
        <v>576.84</v>
      </c>
      <c r="H143" s="217">
        <f t="shared" si="31"/>
        <v>0.226</v>
      </c>
      <c r="I143" s="217">
        <f t="shared" si="31"/>
        <v>1.68</v>
      </c>
      <c r="J143" s="217">
        <f t="shared" si="31"/>
        <v>0.168</v>
      </c>
      <c r="K143" s="217">
        <f t="shared" si="31"/>
        <v>1.93</v>
      </c>
      <c r="L143" s="217">
        <f t="shared" si="31"/>
        <v>313</v>
      </c>
      <c r="M143" s="217">
        <f t="shared" si="31"/>
        <v>328.8</v>
      </c>
      <c r="N143" s="217">
        <f t="shared" si="31"/>
        <v>50.27</v>
      </c>
      <c r="O143" s="257">
        <f t="shared" si="31"/>
        <v>1.69</v>
      </c>
      <c r="P143" s="84"/>
    </row>
    <row r="144" s="3" customFormat="1" customHeight="1" spans="1:16">
      <c r="A144" s="218" t="s">
        <v>257</v>
      </c>
      <c r="B144" s="219"/>
      <c r="C144" s="220"/>
      <c r="D144" s="221">
        <f t="shared" ref="D144:O144" si="32">D131+D139+D143</f>
        <v>66.23</v>
      </c>
      <c r="E144" s="221">
        <f t="shared" si="32"/>
        <v>76.75</v>
      </c>
      <c r="F144" s="221">
        <f t="shared" si="32"/>
        <v>294.96</v>
      </c>
      <c r="G144" s="221">
        <f t="shared" si="32"/>
        <v>2256.8</v>
      </c>
      <c r="H144" s="221">
        <f t="shared" si="32"/>
        <v>1.116</v>
      </c>
      <c r="I144" s="221">
        <f t="shared" si="32"/>
        <v>108.8</v>
      </c>
      <c r="J144" s="221">
        <f t="shared" si="32"/>
        <v>245.114</v>
      </c>
      <c r="K144" s="221">
        <f t="shared" si="32"/>
        <v>71.15</v>
      </c>
      <c r="L144" s="221">
        <f t="shared" si="32"/>
        <v>1176.4</v>
      </c>
      <c r="M144" s="221">
        <f t="shared" si="32"/>
        <v>1143.49</v>
      </c>
      <c r="N144" s="221">
        <f t="shared" si="32"/>
        <v>217.98</v>
      </c>
      <c r="O144" s="258">
        <f t="shared" si="32"/>
        <v>9.87</v>
      </c>
      <c r="P144" s="246"/>
    </row>
    <row r="145" s="3" customFormat="1" customHeight="1" spans="1:16">
      <c r="A145" s="267" t="s">
        <v>150</v>
      </c>
      <c r="B145" s="268"/>
      <c r="C145" s="224"/>
      <c r="D145" s="54">
        <f t="shared" ref="D145:O145" si="33">D131+D139+D143</f>
        <v>66.23</v>
      </c>
      <c r="E145" s="54">
        <f t="shared" si="33"/>
        <v>76.75</v>
      </c>
      <c r="F145" s="54">
        <f t="shared" si="33"/>
        <v>294.96</v>
      </c>
      <c r="G145" s="54">
        <f t="shared" si="33"/>
        <v>2256.8</v>
      </c>
      <c r="H145" s="54">
        <f t="shared" si="33"/>
        <v>1.116</v>
      </c>
      <c r="I145" s="54">
        <f t="shared" si="33"/>
        <v>108.8</v>
      </c>
      <c r="J145" s="54">
        <f t="shared" si="33"/>
        <v>245.114</v>
      </c>
      <c r="K145" s="54">
        <f t="shared" si="33"/>
        <v>71.15</v>
      </c>
      <c r="L145" s="54">
        <f t="shared" si="33"/>
        <v>1176.4</v>
      </c>
      <c r="M145" s="54">
        <f t="shared" si="33"/>
        <v>1143.49</v>
      </c>
      <c r="N145" s="54">
        <f t="shared" si="33"/>
        <v>217.98</v>
      </c>
      <c r="O145" s="83">
        <f t="shared" si="33"/>
        <v>9.87</v>
      </c>
      <c r="P145" s="246"/>
    </row>
    <row r="146" s="3" customFormat="1" customHeight="1" spans="1:16">
      <c r="A146" s="301"/>
      <c r="B146" s="302"/>
      <c r="C146" s="56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246"/>
    </row>
    <row r="147" s="3" customFormat="1" customHeight="1" spans="1:16">
      <c r="A147" s="270"/>
      <c r="B147" s="270"/>
      <c r="C147" s="270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46"/>
    </row>
    <row r="148" s="3" customFormat="1" customHeight="1" spans="1:16">
      <c r="A148" s="189" t="s">
        <v>151</v>
      </c>
      <c r="B148" s="190"/>
      <c r="C148" s="190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58" t="s">
        <v>233</v>
      </c>
      <c r="O148" s="58"/>
      <c r="P148" s="246"/>
    </row>
    <row r="149" s="183" customFormat="1" customHeight="1" spans="1:16">
      <c r="A149" s="191" t="s">
        <v>2</v>
      </c>
      <c r="B149" s="192" t="s">
        <v>3</v>
      </c>
      <c r="C149" s="192" t="s">
        <v>4</v>
      </c>
      <c r="D149" s="193" t="s">
        <v>5</v>
      </c>
      <c r="E149" s="194"/>
      <c r="F149" s="195"/>
      <c r="G149" s="196" t="s">
        <v>6</v>
      </c>
      <c r="H149" s="193" t="s">
        <v>7</v>
      </c>
      <c r="I149" s="194"/>
      <c r="J149" s="194"/>
      <c r="K149" s="195"/>
      <c r="L149" s="193" t="s">
        <v>8</v>
      </c>
      <c r="M149" s="194"/>
      <c r="N149" s="194"/>
      <c r="O149" s="247"/>
      <c r="P149" s="293"/>
    </row>
    <row r="150" s="2" customFormat="1" ht="16.5" spans="1:16">
      <c r="A150" s="197"/>
      <c r="B150" s="198"/>
      <c r="C150" s="198"/>
      <c r="D150" s="199" t="s">
        <v>9</v>
      </c>
      <c r="E150" s="199" t="s">
        <v>10</v>
      </c>
      <c r="F150" s="199" t="s">
        <v>11</v>
      </c>
      <c r="G150" s="200"/>
      <c r="H150" s="199" t="s">
        <v>12</v>
      </c>
      <c r="I150" s="199" t="s">
        <v>13</v>
      </c>
      <c r="J150" s="199" t="s">
        <v>14</v>
      </c>
      <c r="K150" s="199" t="s">
        <v>15</v>
      </c>
      <c r="L150" s="199" t="s">
        <v>16</v>
      </c>
      <c r="M150" s="199" t="s">
        <v>17</v>
      </c>
      <c r="N150" s="199" t="s">
        <v>18</v>
      </c>
      <c r="O150" s="248" t="s">
        <v>19</v>
      </c>
      <c r="P150" s="250"/>
    </row>
    <row r="151" s="4" customFormat="1" ht="17.25" customHeight="1" spans="1:16">
      <c r="A151" s="201" t="s">
        <v>20</v>
      </c>
      <c r="B151" s="202"/>
      <c r="C151" s="203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60"/>
      <c r="P151" s="318"/>
    </row>
    <row r="152" s="2" customFormat="1" customHeight="1" spans="1:16">
      <c r="A152" s="21" t="s">
        <v>258</v>
      </c>
      <c r="B152" s="22" t="s">
        <v>259</v>
      </c>
      <c r="C152" s="23">
        <v>250</v>
      </c>
      <c r="D152" s="24">
        <v>22.05</v>
      </c>
      <c r="E152" s="24">
        <v>23.87</v>
      </c>
      <c r="F152" s="24">
        <v>63.18</v>
      </c>
      <c r="G152" s="24">
        <f t="shared" ref="G152:G154" si="34">(D152*4)+(E152*9)+(F152*4)</f>
        <v>555.75</v>
      </c>
      <c r="H152" s="24">
        <v>0.29</v>
      </c>
      <c r="I152" s="24">
        <v>0.06</v>
      </c>
      <c r="J152" s="24">
        <v>121.25</v>
      </c>
      <c r="K152" s="24">
        <v>0.56</v>
      </c>
      <c r="L152" s="24">
        <v>323.31</v>
      </c>
      <c r="M152" s="24">
        <v>172.4</v>
      </c>
      <c r="N152" s="24">
        <v>1.25</v>
      </c>
      <c r="O152" s="71">
        <v>2.32</v>
      </c>
      <c r="P152" s="250"/>
    </row>
    <row r="153" s="183" customFormat="1" ht="18.75" customHeight="1" spans="1:16">
      <c r="A153" s="227" t="s">
        <v>53</v>
      </c>
      <c r="B153" s="228" t="s">
        <v>154</v>
      </c>
      <c r="C153" s="229">
        <v>100</v>
      </c>
      <c r="D153" s="283">
        <v>1.5</v>
      </c>
      <c r="E153" s="283">
        <v>0.5</v>
      </c>
      <c r="F153" s="283">
        <v>21</v>
      </c>
      <c r="G153" s="24">
        <f t="shared" si="34"/>
        <v>94.5</v>
      </c>
      <c r="H153" s="283">
        <v>0.04</v>
      </c>
      <c r="I153" s="283">
        <v>10</v>
      </c>
      <c r="J153" s="283">
        <v>0</v>
      </c>
      <c r="K153" s="283">
        <v>0.4</v>
      </c>
      <c r="L153" s="283">
        <v>8</v>
      </c>
      <c r="M153" s="283">
        <v>28</v>
      </c>
      <c r="N153" s="283">
        <v>42</v>
      </c>
      <c r="O153" s="298">
        <v>0.6</v>
      </c>
      <c r="P153" s="318"/>
    </row>
    <row r="154" s="2" customFormat="1" ht="16.5" customHeight="1" spans="1:16">
      <c r="A154" s="21" t="s">
        <v>100</v>
      </c>
      <c r="B154" s="22" t="s">
        <v>101</v>
      </c>
      <c r="C154" s="23">
        <v>200</v>
      </c>
      <c r="D154" s="24">
        <v>0.1</v>
      </c>
      <c r="E154" s="24">
        <v>0</v>
      </c>
      <c r="F154" s="24">
        <v>15.2</v>
      </c>
      <c r="G154" s="24">
        <f t="shared" si="34"/>
        <v>61.2</v>
      </c>
      <c r="H154" s="24">
        <v>0</v>
      </c>
      <c r="I154" s="24">
        <v>2.8</v>
      </c>
      <c r="J154" s="24">
        <v>0</v>
      </c>
      <c r="K154" s="24">
        <v>0</v>
      </c>
      <c r="L154" s="24">
        <v>14.2</v>
      </c>
      <c r="M154" s="24">
        <v>4</v>
      </c>
      <c r="N154" s="24">
        <v>2</v>
      </c>
      <c r="O154" s="71">
        <v>0.4</v>
      </c>
      <c r="P154" s="84"/>
    </row>
    <row r="155" s="1" customFormat="1" customHeight="1" spans="1:16">
      <c r="A155" s="205" t="s">
        <v>29</v>
      </c>
      <c r="B155" s="206"/>
      <c r="C155" s="207">
        <f t="shared" ref="C155:O155" si="35">SUM(C152:C154)</f>
        <v>550</v>
      </c>
      <c r="D155" s="208">
        <f t="shared" si="35"/>
        <v>23.65</v>
      </c>
      <c r="E155" s="208">
        <f t="shared" si="35"/>
        <v>24.37</v>
      </c>
      <c r="F155" s="208">
        <f t="shared" si="35"/>
        <v>99.38</v>
      </c>
      <c r="G155" s="208">
        <f t="shared" si="35"/>
        <v>711.45</v>
      </c>
      <c r="H155" s="208">
        <f t="shared" si="35"/>
        <v>0.33</v>
      </c>
      <c r="I155" s="208">
        <f t="shared" si="35"/>
        <v>12.86</v>
      </c>
      <c r="J155" s="208">
        <f t="shared" si="35"/>
        <v>121.25</v>
      </c>
      <c r="K155" s="208">
        <f t="shared" si="35"/>
        <v>0.96</v>
      </c>
      <c r="L155" s="208">
        <f t="shared" si="35"/>
        <v>345.51</v>
      </c>
      <c r="M155" s="208">
        <f t="shared" si="35"/>
        <v>204.4</v>
      </c>
      <c r="N155" s="208">
        <f t="shared" si="35"/>
        <v>45.25</v>
      </c>
      <c r="O155" s="255">
        <f t="shared" si="35"/>
        <v>3.32</v>
      </c>
      <c r="P155" s="84"/>
    </row>
    <row r="156" s="2" customFormat="1" ht="21" customHeight="1" spans="1:16">
      <c r="A156" s="209" t="s">
        <v>30</v>
      </c>
      <c r="B156" s="210"/>
      <c r="C156" s="211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53"/>
      <c r="P156" s="250"/>
    </row>
    <row r="157" s="1" customFormat="1" customHeight="1" spans="1:16">
      <c r="A157" s="21" t="s">
        <v>23</v>
      </c>
      <c r="B157" s="22" t="s">
        <v>24</v>
      </c>
      <c r="C157" s="23">
        <v>100</v>
      </c>
      <c r="D157" s="24">
        <v>3.1</v>
      </c>
      <c r="E157" s="24">
        <v>0.2</v>
      </c>
      <c r="F157" s="24">
        <v>6.5</v>
      </c>
      <c r="G157" s="24">
        <f t="shared" ref="G157:G162" si="36">(D157*4)+(E157*9)+(F157*4)</f>
        <v>40.2</v>
      </c>
      <c r="H157" s="24">
        <v>0.12</v>
      </c>
      <c r="I157" s="24">
        <v>10</v>
      </c>
      <c r="J157" s="24">
        <v>0.3</v>
      </c>
      <c r="K157" s="24">
        <v>0</v>
      </c>
      <c r="L157" s="24">
        <v>20</v>
      </c>
      <c r="M157" s="24">
        <v>62</v>
      </c>
      <c r="N157" s="24">
        <v>21</v>
      </c>
      <c r="O157" s="71">
        <v>0.7</v>
      </c>
      <c r="P157" s="84"/>
    </row>
    <row r="158" s="2" customFormat="1" ht="17.25" customHeight="1" spans="1:16">
      <c r="A158" s="237" t="s">
        <v>260</v>
      </c>
      <c r="B158" s="238" t="s">
        <v>156</v>
      </c>
      <c r="C158" s="239">
        <v>250</v>
      </c>
      <c r="D158" s="240">
        <v>6.8</v>
      </c>
      <c r="E158" s="240">
        <v>12.89</v>
      </c>
      <c r="F158" s="240">
        <v>31.51</v>
      </c>
      <c r="G158" s="24">
        <f t="shared" si="36"/>
        <v>269.25</v>
      </c>
      <c r="H158" s="240">
        <v>0.17</v>
      </c>
      <c r="I158" s="240">
        <v>10.06</v>
      </c>
      <c r="J158" s="240">
        <v>119.32</v>
      </c>
      <c r="K158" s="240">
        <v>1.16</v>
      </c>
      <c r="L158" s="240">
        <v>180.29</v>
      </c>
      <c r="M158" s="240">
        <v>75.9</v>
      </c>
      <c r="N158" s="240">
        <v>7.66</v>
      </c>
      <c r="O158" s="262">
        <v>0.21</v>
      </c>
      <c r="P158" s="250"/>
    </row>
    <row r="159" s="180" customFormat="1" customHeight="1" spans="1:16">
      <c r="A159" s="21" t="s">
        <v>157</v>
      </c>
      <c r="B159" s="304" t="s">
        <v>158</v>
      </c>
      <c r="C159" s="23">
        <v>105</v>
      </c>
      <c r="D159" s="24">
        <v>10.58</v>
      </c>
      <c r="E159" s="24">
        <v>17.31</v>
      </c>
      <c r="F159" s="24">
        <v>21.99</v>
      </c>
      <c r="G159" s="24">
        <f t="shared" si="36"/>
        <v>286.07</v>
      </c>
      <c r="H159" s="24">
        <v>0.03</v>
      </c>
      <c r="I159" s="24">
        <v>4.15</v>
      </c>
      <c r="J159" s="24">
        <v>115</v>
      </c>
      <c r="K159" s="24">
        <v>1.35</v>
      </c>
      <c r="L159" s="24">
        <v>204.38</v>
      </c>
      <c r="M159" s="24">
        <v>143</v>
      </c>
      <c r="N159" s="24">
        <v>17.1</v>
      </c>
      <c r="O159" s="71">
        <v>13</v>
      </c>
      <c r="P159" s="261"/>
    </row>
    <row r="160" s="2" customFormat="1" ht="19.5" customHeight="1" spans="1:16">
      <c r="A160" s="21" t="s">
        <v>261</v>
      </c>
      <c r="B160" s="22" t="s">
        <v>262</v>
      </c>
      <c r="C160" s="23">
        <v>220</v>
      </c>
      <c r="D160" s="24">
        <v>8.29</v>
      </c>
      <c r="E160" s="24">
        <v>2.25</v>
      </c>
      <c r="F160" s="24">
        <v>41.19</v>
      </c>
      <c r="G160" s="24">
        <f t="shared" si="36"/>
        <v>218.17</v>
      </c>
      <c r="H160" s="24">
        <v>0.08</v>
      </c>
      <c r="I160" s="24">
        <v>0.019</v>
      </c>
      <c r="J160" s="24">
        <v>220</v>
      </c>
      <c r="K160" s="24">
        <v>1.16</v>
      </c>
      <c r="L160" s="24">
        <v>8.375</v>
      </c>
      <c r="M160" s="24">
        <v>77.22</v>
      </c>
      <c r="N160" s="24">
        <v>11.9</v>
      </c>
      <c r="O160" s="71">
        <v>0.58</v>
      </c>
      <c r="P160" s="246"/>
    </row>
    <row r="161" s="3" customFormat="1" ht="19.5" customHeight="1" spans="1:16">
      <c r="A161" s="21" t="s">
        <v>25</v>
      </c>
      <c r="B161" s="22" t="s">
        <v>26</v>
      </c>
      <c r="C161" s="23">
        <v>55</v>
      </c>
      <c r="D161" s="24">
        <v>4.18</v>
      </c>
      <c r="E161" s="24">
        <v>0.44</v>
      </c>
      <c r="F161" s="24">
        <v>27.06</v>
      </c>
      <c r="G161" s="24">
        <f t="shared" si="36"/>
        <v>128.92</v>
      </c>
      <c r="H161" s="24">
        <v>0.06</v>
      </c>
      <c r="I161" s="24">
        <v>0</v>
      </c>
      <c r="J161" s="24">
        <v>0</v>
      </c>
      <c r="K161" s="24">
        <v>0.61</v>
      </c>
      <c r="L161" s="24">
        <v>11</v>
      </c>
      <c r="M161" s="24">
        <v>35.75</v>
      </c>
      <c r="N161" s="70">
        <v>7.7</v>
      </c>
      <c r="O161" s="71">
        <v>0.61</v>
      </c>
      <c r="P161" s="84"/>
    </row>
    <row r="162" s="1" customFormat="1" customHeight="1" spans="1:16">
      <c r="A162" s="227" t="s">
        <v>161</v>
      </c>
      <c r="B162" s="228" t="s">
        <v>162</v>
      </c>
      <c r="C162" s="229">
        <v>200</v>
      </c>
      <c r="D162" s="283">
        <v>0.4</v>
      </c>
      <c r="E162" s="283">
        <v>0.2</v>
      </c>
      <c r="F162" s="283">
        <v>13.7</v>
      </c>
      <c r="G162" s="24">
        <f t="shared" si="36"/>
        <v>58.2</v>
      </c>
      <c r="H162" s="283">
        <v>0.02</v>
      </c>
      <c r="I162" s="283">
        <v>16.7</v>
      </c>
      <c r="J162" s="283">
        <v>0</v>
      </c>
      <c r="K162" s="319">
        <v>0.1</v>
      </c>
      <c r="L162" s="240">
        <v>8.1</v>
      </c>
      <c r="M162" s="240">
        <v>6.4</v>
      </c>
      <c r="N162" s="240">
        <v>6.3</v>
      </c>
      <c r="O162" s="262">
        <v>0.29</v>
      </c>
      <c r="P162" s="84"/>
    </row>
    <row r="163" s="2" customFormat="1" ht="16.5" customHeight="1" spans="1:16">
      <c r="A163" s="32" t="s">
        <v>39</v>
      </c>
      <c r="B163" s="33"/>
      <c r="C163" s="207">
        <f>SUM(C157:C162)</f>
        <v>930</v>
      </c>
      <c r="D163" s="207">
        <f t="shared" ref="D163:O163" si="37">SUM(D157:D162)</f>
        <v>33.35</v>
      </c>
      <c r="E163" s="207">
        <f t="shared" si="37"/>
        <v>33.29</v>
      </c>
      <c r="F163" s="207">
        <f t="shared" si="37"/>
        <v>141.95</v>
      </c>
      <c r="G163" s="207">
        <f t="shared" si="37"/>
        <v>1000.81</v>
      </c>
      <c r="H163" s="207">
        <f t="shared" si="37"/>
        <v>0.48</v>
      </c>
      <c r="I163" s="207">
        <f t="shared" si="37"/>
        <v>40.929</v>
      </c>
      <c r="J163" s="207">
        <f t="shared" si="37"/>
        <v>454.62</v>
      </c>
      <c r="K163" s="207">
        <f t="shared" si="37"/>
        <v>4.38</v>
      </c>
      <c r="L163" s="207">
        <f t="shared" si="37"/>
        <v>432.145</v>
      </c>
      <c r="M163" s="207">
        <f t="shared" si="37"/>
        <v>400.27</v>
      </c>
      <c r="N163" s="207">
        <f t="shared" si="37"/>
        <v>71.66</v>
      </c>
      <c r="O163" s="252">
        <f t="shared" si="37"/>
        <v>15.39</v>
      </c>
      <c r="P163" s="250"/>
    </row>
    <row r="164" s="1" customFormat="1" ht="18.75" customHeight="1" spans="1:16">
      <c r="A164" s="17" t="s">
        <v>40</v>
      </c>
      <c r="B164" s="18"/>
      <c r="C164" s="18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76"/>
      <c r="P164" s="84"/>
    </row>
    <row r="165" s="1" customFormat="1" ht="21" customHeight="1" spans="1:16">
      <c r="A165" s="21" t="s">
        <v>108</v>
      </c>
      <c r="B165" s="22" t="s">
        <v>109</v>
      </c>
      <c r="C165" s="23">
        <v>260</v>
      </c>
      <c r="D165" s="31">
        <v>7.54</v>
      </c>
      <c r="E165" s="31">
        <v>3.9</v>
      </c>
      <c r="F165" s="31">
        <v>29.64</v>
      </c>
      <c r="G165" s="31">
        <v>130</v>
      </c>
      <c r="H165" s="31">
        <v>0.09</v>
      </c>
      <c r="I165" s="31">
        <v>1.56</v>
      </c>
      <c r="J165" s="31">
        <v>0.04</v>
      </c>
      <c r="K165" s="31">
        <v>0</v>
      </c>
      <c r="L165" s="31">
        <v>322.4</v>
      </c>
      <c r="M165" s="31">
        <v>247</v>
      </c>
      <c r="N165" s="31">
        <v>39</v>
      </c>
      <c r="O165" s="251">
        <v>0.26</v>
      </c>
      <c r="P165" s="84"/>
    </row>
    <row r="166" s="2" customFormat="1" customHeight="1" spans="1:16">
      <c r="A166" s="21" t="s">
        <v>70</v>
      </c>
      <c r="B166" s="46" t="s">
        <v>163</v>
      </c>
      <c r="C166" s="23">
        <v>100</v>
      </c>
      <c r="D166" s="24">
        <v>8.16</v>
      </c>
      <c r="E166" s="24">
        <v>6.8</v>
      </c>
      <c r="F166" s="24">
        <v>58.13</v>
      </c>
      <c r="G166" s="24">
        <v>326.8</v>
      </c>
      <c r="H166" s="24">
        <v>0.09</v>
      </c>
      <c r="I166" s="24">
        <v>3.81</v>
      </c>
      <c r="J166" s="24">
        <v>0</v>
      </c>
      <c r="K166" s="24">
        <v>0.63</v>
      </c>
      <c r="L166" s="24">
        <v>11.5</v>
      </c>
      <c r="M166" s="24">
        <v>49.8</v>
      </c>
      <c r="N166" s="24">
        <v>18.8</v>
      </c>
      <c r="O166" s="71">
        <v>0.75</v>
      </c>
      <c r="P166" s="250"/>
    </row>
    <row r="167" s="1" customFormat="1" ht="17.25" customHeight="1" spans="1:16">
      <c r="A167" s="305" t="s">
        <v>45</v>
      </c>
      <c r="B167" s="306"/>
      <c r="C167" s="34">
        <f>SUM(C165:C166)</f>
        <v>360</v>
      </c>
      <c r="D167" s="35">
        <f>SUM(D165:D166)</f>
        <v>15.7</v>
      </c>
      <c r="E167" s="35">
        <f t="shared" ref="E167:O167" si="38">SUM(E165:E166)</f>
        <v>10.7</v>
      </c>
      <c r="F167" s="35">
        <f t="shared" si="38"/>
        <v>87.77</v>
      </c>
      <c r="G167" s="35">
        <f t="shared" si="38"/>
        <v>456.8</v>
      </c>
      <c r="H167" s="35">
        <f t="shared" si="38"/>
        <v>0.18</v>
      </c>
      <c r="I167" s="35">
        <f t="shared" si="38"/>
        <v>5.37</v>
      </c>
      <c r="J167" s="35">
        <f t="shared" si="38"/>
        <v>0.04</v>
      </c>
      <c r="K167" s="35">
        <f t="shared" si="38"/>
        <v>0.63</v>
      </c>
      <c r="L167" s="35">
        <f t="shared" si="38"/>
        <v>333.9</v>
      </c>
      <c r="M167" s="35">
        <f t="shared" si="38"/>
        <v>296.8</v>
      </c>
      <c r="N167" s="35">
        <f t="shared" si="38"/>
        <v>57.8</v>
      </c>
      <c r="O167" s="74">
        <f t="shared" si="38"/>
        <v>1.01</v>
      </c>
      <c r="P167" s="84"/>
    </row>
    <row r="168" s="2" customFormat="1" ht="16.5" customHeight="1" spans="1:16">
      <c r="A168" s="307" t="s">
        <v>164</v>
      </c>
      <c r="B168" s="308"/>
      <c r="C168" s="309"/>
      <c r="D168" s="199">
        <f t="shared" ref="D168:O168" si="39">D155+D163+D166</f>
        <v>65.16</v>
      </c>
      <c r="E168" s="199">
        <f t="shared" si="39"/>
        <v>64.46</v>
      </c>
      <c r="F168" s="199">
        <f t="shared" si="39"/>
        <v>299.46</v>
      </c>
      <c r="G168" s="199">
        <f t="shared" si="39"/>
        <v>2039.06</v>
      </c>
      <c r="H168" s="199">
        <f t="shared" si="39"/>
        <v>0.9</v>
      </c>
      <c r="I168" s="199">
        <f t="shared" si="39"/>
        <v>57.599</v>
      </c>
      <c r="J168" s="199">
        <f t="shared" si="39"/>
        <v>575.87</v>
      </c>
      <c r="K168" s="199">
        <f t="shared" si="39"/>
        <v>5.97</v>
      </c>
      <c r="L168" s="199">
        <f t="shared" si="39"/>
        <v>789.155</v>
      </c>
      <c r="M168" s="199">
        <f t="shared" si="39"/>
        <v>654.47</v>
      </c>
      <c r="N168" s="199">
        <f t="shared" si="39"/>
        <v>135.71</v>
      </c>
      <c r="O168" s="248">
        <f t="shared" si="39"/>
        <v>19.46</v>
      </c>
      <c r="P168" s="250"/>
    </row>
    <row r="169" s="3" customFormat="1" customHeight="1" spans="1:16">
      <c r="A169" s="267" t="s">
        <v>165</v>
      </c>
      <c r="B169" s="268"/>
      <c r="C169" s="224"/>
      <c r="D169" s="54">
        <f t="shared" ref="D169:O169" si="40">D155+D163+D166</f>
        <v>65.16</v>
      </c>
      <c r="E169" s="54">
        <f t="shared" si="40"/>
        <v>64.46</v>
      </c>
      <c r="F169" s="54">
        <f t="shared" si="40"/>
        <v>299.46</v>
      </c>
      <c r="G169" s="54">
        <f t="shared" si="40"/>
        <v>2039.06</v>
      </c>
      <c r="H169" s="54">
        <f t="shared" si="40"/>
        <v>0.9</v>
      </c>
      <c r="I169" s="54">
        <f t="shared" si="40"/>
        <v>57.599</v>
      </c>
      <c r="J169" s="54">
        <f t="shared" si="40"/>
        <v>575.87</v>
      </c>
      <c r="K169" s="54">
        <f t="shared" si="40"/>
        <v>5.97</v>
      </c>
      <c r="L169" s="54">
        <f t="shared" si="40"/>
        <v>789.155</v>
      </c>
      <c r="M169" s="54">
        <f t="shared" si="40"/>
        <v>654.47</v>
      </c>
      <c r="N169" s="54">
        <f t="shared" si="40"/>
        <v>135.71</v>
      </c>
      <c r="O169" s="320">
        <f t="shared" si="40"/>
        <v>19.46</v>
      </c>
      <c r="P169" s="246"/>
    </row>
    <row r="170" s="3" customFormat="1" customHeight="1" spans="1:16">
      <c r="A170" s="187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246"/>
    </row>
    <row r="171" s="3" customFormat="1" customHeight="1" spans="1:16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246"/>
    </row>
    <row r="172" s="3" customFormat="1" customHeight="1" spans="1:16">
      <c r="A172" s="189" t="s">
        <v>166</v>
      </c>
      <c r="B172" s="190"/>
      <c r="C172" s="190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58" t="s">
        <v>233</v>
      </c>
      <c r="O172" s="58"/>
      <c r="P172" s="246"/>
    </row>
    <row r="173" s="3" customFormat="1" customHeight="1" spans="1:16">
      <c r="A173" s="191" t="s">
        <v>2</v>
      </c>
      <c r="B173" s="192" t="s">
        <v>3</v>
      </c>
      <c r="C173" s="192" t="s">
        <v>4</v>
      </c>
      <c r="D173" s="193" t="s">
        <v>5</v>
      </c>
      <c r="E173" s="194"/>
      <c r="F173" s="195"/>
      <c r="G173" s="196" t="s">
        <v>6</v>
      </c>
      <c r="H173" s="193" t="s">
        <v>7</v>
      </c>
      <c r="I173" s="194"/>
      <c r="J173" s="194"/>
      <c r="K173" s="195"/>
      <c r="L173" s="193" t="s">
        <v>8</v>
      </c>
      <c r="M173" s="194"/>
      <c r="N173" s="194"/>
      <c r="O173" s="247"/>
      <c r="P173" s="246"/>
    </row>
    <row r="174" s="3" customFormat="1" customHeight="1" spans="1:16">
      <c r="A174" s="197"/>
      <c r="B174" s="198"/>
      <c r="C174" s="198"/>
      <c r="D174" s="199" t="s">
        <v>9</v>
      </c>
      <c r="E174" s="199" t="s">
        <v>10</v>
      </c>
      <c r="F174" s="199" t="s">
        <v>11</v>
      </c>
      <c r="G174" s="200"/>
      <c r="H174" s="199" t="s">
        <v>12</v>
      </c>
      <c r="I174" s="199" t="s">
        <v>13</v>
      </c>
      <c r="J174" s="199" t="s">
        <v>14</v>
      </c>
      <c r="K174" s="199" t="s">
        <v>15</v>
      </c>
      <c r="L174" s="199" t="s">
        <v>16</v>
      </c>
      <c r="M174" s="199" t="s">
        <v>17</v>
      </c>
      <c r="N174" s="199" t="s">
        <v>18</v>
      </c>
      <c r="O174" s="248" t="s">
        <v>19</v>
      </c>
      <c r="P174" s="246"/>
    </row>
    <row r="175" s="183" customFormat="1" customHeight="1" spans="1:16">
      <c r="A175" s="201" t="s">
        <v>20</v>
      </c>
      <c r="B175" s="202"/>
      <c r="C175" s="203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60"/>
      <c r="P175" s="293"/>
    </row>
    <row r="176" s="2" customFormat="1" ht="18.75" spans="1:16">
      <c r="A176" s="21" t="s">
        <v>95</v>
      </c>
      <c r="B176" s="30" t="s">
        <v>96</v>
      </c>
      <c r="C176" s="23">
        <v>60</v>
      </c>
      <c r="D176" s="24">
        <v>7.29</v>
      </c>
      <c r="E176" s="24">
        <v>8.28</v>
      </c>
      <c r="F176" s="24">
        <v>19.87</v>
      </c>
      <c r="G176" s="24">
        <f>(D176*4)+(E176*9)+(F176*4)</f>
        <v>183.16</v>
      </c>
      <c r="H176" s="24">
        <v>0.1</v>
      </c>
      <c r="I176" s="24">
        <v>0</v>
      </c>
      <c r="J176" s="24">
        <v>75</v>
      </c>
      <c r="K176" s="70">
        <v>0.28</v>
      </c>
      <c r="L176" s="24">
        <v>128.22</v>
      </c>
      <c r="M176" s="24">
        <v>102.1</v>
      </c>
      <c r="N176" s="24">
        <v>9</v>
      </c>
      <c r="O176" s="71">
        <v>0.9</v>
      </c>
      <c r="P176" s="250"/>
    </row>
    <row r="177" s="1" customFormat="1" customHeight="1" spans="1:16">
      <c r="A177" s="21" t="s">
        <v>249</v>
      </c>
      <c r="B177" s="22" t="s">
        <v>98</v>
      </c>
      <c r="C177" s="23">
        <v>250</v>
      </c>
      <c r="D177" s="24">
        <v>12.05</v>
      </c>
      <c r="E177" s="24">
        <v>10.15</v>
      </c>
      <c r="F177" s="24">
        <v>45.93</v>
      </c>
      <c r="G177" s="24">
        <f t="shared" ref="G177" si="41">(D177*4)+(E177*9)+(F177*4)</f>
        <v>323.27</v>
      </c>
      <c r="H177" s="24">
        <v>0.25</v>
      </c>
      <c r="I177" s="24">
        <v>0</v>
      </c>
      <c r="J177" s="24">
        <v>228.75</v>
      </c>
      <c r="K177" s="24">
        <v>0.08</v>
      </c>
      <c r="L177" s="24">
        <v>49.31</v>
      </c>
      <c r="M177" s="24">
        <v>151.37</v>
      </c>
      <c r="N177" s="24">
        <v>37.5</v>
      </c>
      <c r="O177" s="71">
        <v>0.25</v>
      </c>
      <c r="P177" s="84"/>
    </row>
    <row r="178" s="185" customFormat="1" ht="15.75" spans="1:16">
      <c r="A178" s="310" t="s">
        <v>53</v>
      </c>
      <c r="B178" s="277" t="s">
        <v>167</v>
      </c>
      <c r="C178" s="27">
        <v>100</v>
      </c>
      <c r="D178" s="28">
        <v>0.8</v>
      </c>
      <c r="E178" s="28">
        <v>0.4</v>
      </c>
      <c r="F178" s="28">
        <v>8.1</v>
      </c>
      <c r="G178" s="28">
        <v>47</v>
      </c>
      <c r="H178" s="311">
        <v>0.02</v>
      </c>
      <c r="I178" s="311">
        <v>180</v>
      </c>
      <c r="J178" s="311">
        <v>0</v>
      </c>
      <c r="K178" s="311">
        <v>0.3</v>
      </c>
      <c r="L178" s="28">
        <v>40</v>
      </c>
      <c r="M178" s="28">
        <v>34</v>
      </c>
      <c r="N178" s="28">
        <v>25</v>
      </c>
      <c r="O178" s="294">
        <v>0.8</v>
      </c>
      <c r="P178" s="321"/>
    </row>
    <row r="179" s="183" customFormat="1" ht="17.25" customHeight="1" spans="1:17">
      <c r="A179" s="21" t="s">
        <v>78</v>
      </c>
      <c r="B179" s="22" t="s">
        <v>79</v>
      </c>
      <c r="C179" s="23">
        <v>200</v>
      </c>
      <c r="D179" s="24">
        <v>3.2</v>
      </c>
      <c r="E179" s="24">
        <v>2.7</v>
      </c>
      <c r="F179" s="24">
        <v>15.9</v>
      </c>
      <c r="G179" s="24">
        <f t="shared" ref="G179" si="42">(D179*4)+(E179*9)+(F179*4)</f>
        <v>100.7</v>
      </c>
      <c r="H179" s="24">
        <v>0.04</v>
      </c>
      <c r="I179" s="24">
        <v>1.3</v>
      </c>
      <c r="J179" s="24">
        <v>0.02</v>
      </c>
      <c r="K179" s="70">
        <v>0</v>
      </c>
      <c r="L179" s="24">
        <v>126</v>
      </c>
      <c r="M179" s="24">
        <v>90</v>
      </c>
      <c r="N179" s="24">
        <v>14</v>
      </c>
      <c r="O179" s="71">
        <v>0.1</v>
      </c>
      <c r="P179" s="293"/>
      <c r="Q179" s="293"/>
    </row>
    <row r="180" s="3" customFormat="1" customHeight="1" spans="1:16">
      <c r="A180" s="312" t="s">
        <v>29</v>
      </c>
      <c r="B180" s="313"/>
      <c r="C180" s="314">
        <f>SUM(C176:C179)</f>
        <v>610</v>
      </c>
      <c r="D180" s="314">
        <f t="shared" ref="D180:O180" si="43">SUM(D176:D179)</f>
        <v>23.34</v>
      </c>
      <c r="E180" s="314">
        <f t="shared" si="43"/>
        <v>21.53</v>
      </c>
      <c r="F180" s="314">
        <f t="shared" si="43"/>
        <v>89.8</v>
      </c>
      <c r="G180" s="314">
        <f t="shared" si="43"/>
        <v>654.13</v>
      </c>
      <c r="H180" s="314">
        <f t="shared" si="43"/>
        <v>0.41</v>
      </c>
      <c r="I180" s="314">
        <f t="shared" si="43"/>
        <v>181.3</v>
      </c>
      <c r="J180" s="314">
        <f t="shared" si="43"/>
        <v>303.77</v>
      </c>
      <c r="K180" s="314">
        <f t="shared" si="43"/>
        <v>0.66</v>
      </c>
      <c r="L180" s="314">
        <f t="shared" si="43"/>
        <v>343.53</v>
      </c>
      <c r="M180" s="314">
        <f t="shared" si="43"/>
        <v>377.47</v>
      </c>
      <c r="N180" s="314">
        <f t="shared" si="43"/>
        <v>85.5</v>
      </c>
      <c r="O180" s="322">
        <f t="shared" si="43"/>
        <v>2.05</v>
      </c>
      <c r="P180" s="246"/>
    </row>
    <row r="181" s="3" customFormat="1" customHeight="1" spans="1:16">
      <c r="A181" s="315" t="s">
        <v>30</v>
      </c>
      <c r="B181" s="316"/>
      <c r="C181" s="211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53"/>
      <c r="P181" s="246"/>
    </row>
    <row r="182" s="3" customFormat="1" customHeight="1" spans="1:16">
      <c r="A182" s="21" t="s">
        <v>31</v>
      </c>
      <c r="B182" s="22" t="s">
        <v>32</v>
      </c>
      <c r="C182" s="23">
        <v>100</v>
      </c>
      <c r="D182" s="24">
        <v>1.6</v>
      </c>
      <c r="E182" s="24">
        <v>9.77</v>
      </c>
      <c r="F182" s="24">
        <v>10.56</v>
      </c>
      <c r="G182" s="24">
        <f t="shared" ref="G182:G187" si="44">(D182*4)+(E182*9)+(F182*4)</f>
        <v>136.57</v>
      </c>
      <c r="H182" s="24">
        <v>0.03</v>
      </c>
      <c r="I182" s="24">
        <v>30.58</v>
      </c>
      <c r="J182" s="24">
        <v>0</v>
      </c>
      <c r="K182" s="70">
        <v>4.95</v>
      </c>
      <c r="L182" s="24">
        <v>48.4</v>
      </c>
      <c r="M182" s="24">
        <v>35.2</v>
      </c>
      <c r="N182" s="24">
        <v>21.18</v>
      </c>
      <c r="O182" s="71">
        <v>0.66</v>
      </c>
      <c r="P182" s="246"/>
    </row>
    <row r="183" s="2" customFormat="1" ht="19.5" customHeight="1" spans="1:16">
      <c r="A183" s="237" t="s">
        <v>245</v>
      </c>
      <c r="B183" s="22" t="s">
        <v>246</v>
      </c>
      <c r="C183" s="23">
        <v>250</v>
      </c>
      <c r="D183" s="24">
        <v>11.63</v>
      </c>
      <c r="E183" s="24">
        <v>6.64</v>
      </c>
      <c r="F183" s="24">
        <v>41.88</v>
      </c>
      <c r="G183" s="24">
        <f t="shared" si="44"/>
        <v>273.8</v>
      </c>
      <c r="H183" s="24">
        <v>0.18</v>
      </c>
      <c r="I183" s="24">
        <v>8.66</v>
      </c>
      <c r="J183" s="24">
        <v>113</v>
      </c>
      <c r="K183" s="24">
        <v>0.2</v>
      </c>
      <c r="L183" s="24">
        <v>19</v>
      </c>
      <c r="M183" s="24">
        <v>64.48</v>
      </c>
      <c r="N183" s="24">
        <v>25.5</v>
      </c>
      <c r="O183" s="71">
        <v>0.26</v>
      </c>
      <c r="P183" s="250"/>
    </row>
    <row r="184" s="1" customFormat="1" ht="18.75" spans="1:16">
      <c r="A184" s="21" t="s">
        <v>168</v>
      </c>
      <c r="B184" s="22" t="s">
        <v>169</v>
      </c>
      <c r="C184" s="23">
        <v>120</v>
      </c>
      <c r="D184" s="24">
        <v>10.39</v>
      </c>
      <c r="E184" s="24">
        <v>10.19</v>
      </c>
      <c r="F184" s="24">
        <v>10.69</v>
      </c>
      <c r="G184" s="24">
        <f t="shared" si="44"/>
        <v>176.03</v>
      </c>
      <c r="H184" s="24">
        <v>0.05</v>
      </c>
      <c r="I184" s="24">
        <v>11.9</v>
      </c>
      <c r="J184" s="24">
        <v>350</v>
      </c>
      <c r="K184" s="24">
        <v>2.41</v>
      </c>
      <c r="L184" s="24">
        <v>202.66</v>
      </c>
      <c r="M184" s="24">
        <v>326.58</v>
      </c>
      <c r="N184" s="24">
        <v>31.2</v>
      </c>
      <c r="O184" s="71">
        <v>0</v>
      </c>
      <c r="P184" s="84"/>
    </row>
    <row r="185" s="2" customFormat="1" customHeight="1" spans="1:16">
      <c r="A185" s="21" t="s">
        <v>144</v>
      </c>
      <c r="B185" s="22" t="s">
        <v>145</v>
      </c>
      <c r="C185" s="23">
        <v>200</v>
      </c>
      <c r="D185" s="24">
        <v>4.91</v>
      </c>
      <c r="E185" s="24">
        <v>8</v>
      </c>
      <c r="F185" s="24">
        <v>45</v>
      </c>
      <c r="G185" s="24">
        <f t="shared" si="44"/>
        <v>271.64</v>
      </c>
      <c r="H185" s="24">
        <v>0.04</v>
      </c>
      <c r="I185" s="24">
        <v>0</v>
      </c>
      <c r="J185" s="24">
        <v>0.05</v>
      </c>
      <c r="K185" s="24">
        <v>0.39</v>
      </c>
      <c r="L185" s="24">
        <v>6.8</v>
      </c>
      <c r="M185" s="24">
        <v>94.4</v>
      </c>
      <c r="N185" s="24">
        <v>30.4</v>
      </c>
      <c r="O185" s="71">
        <v>0.71</v>
      </c>
      <c r="P185" s="250"/>
    </row>
    <row r="186" s="2" customFormat="1" ht="16.5" customHeight="1" spans="1:16">
      <c r="A186" s="21" t="s">
        <v>65</v>
      </c>
      <c r="B186" s="22" t="s">
        <v>66</v>
      </c>
      <c r="C186" s="23">
        <v>40</v>
      </c>
      <c r="D186" s="24">
        <v>2.64</v>
      </c>
      <c r="E186" s="24">
        <v>0.48</v>
      </c>
      <c r="F186" s="24">
        <v>13.36</v>
      </c>
      <c r="G186" s="24">
        <f t="shared" si="44"/>
        <v>68.32</v>
      </c>
      <c r="H186" s="24">
        <v>0.07</v>
      </c>
      <c r="I186" s="24">
        <v>0</v>
      </c>
      <c r="J186" s="24">
        <v>0</v>
      </c>
      <c r="K186" s="24">
        <v>0.56</v>
      </c>
      <c r="L186" s="24">
        <v>14</v>
      </c>
      <c r="M186" s="24">
        <v>63.2</v>
      </c>
      <c r="N186" s="24">
        <v>18.8</v>
      </c>
      <c r="O186" s="71">
        <v>1.56</v>
      </c>
      <c r="P186" s="250"/>
    </row>
    <row r="187" s="4" customFormat="1" ht="15.75" customHeight="1" spans="1:16">
      <c r="A187" s="21" t="s">
        <v>170</v>
      </c>
      <c r="B187" s="22" t="s">
        <v>171</v>
      </c>
      <c r="C187" s="23">
        <v>200</v>
      </c>
      <c r="D187" s="24">
        <v>0.7</v>
      </c>
      <c r="E187" s="24">
        <v>0.3</v>
      </c>
      <c r="F187" s="24">
        <v>21.22</v>
      </c>
      <c r="G187" s="24">
        <f t="shared" si="44"/>
        <v>90.38</v>
      </c>
      <c r="H187" s="31">
        <v>0.01</v>
      </c>
      <c r="I187" s="31">
        <v>70</v>
      </c>
      <c r="J187" s="31">
        <v>0</v>
      </c>
      <c r="K187" s="72">
        <v>0</v>
      </c>
      <c r="L187" s="24">
        <v>12</v>
      </c>
      <c r="M187" s="24">
        <v>3</v>
      </c>
      <c r="N187" s="24">
        <v>3</v>
      </c>
      <c r="O187" s="71">
        <v>1.5</v>
      </c>
      <c r="P187" s="84"/>
    </row>
    <row r="188" s="3" customFormat="1" customHeight="1" spans="1:16">
      <c r="A188" s="305" t="s">
        <v>39</v>
      </c>
      <c r="B188" s="306"/>
      <c r="C188" s="34">
        <f t="shared" ref="C188:O188" si="45">SUM(C182:C187)</f>
        <v>910</v>
      </c>
      <c r="D188" s="35">
        <f t="shared" si="45"/>
        <v>31.87</v>
      </c>
      <c r="E188" s="35">
        <f t="shared" si="45"/>
        <v>35.38</v>
      </c>
      <c r="F188" s="35">
        <f t="shared" si="45"/>
        <v>142.71</v>
      </c>
      <c r="G188" s="35">
        <f t="shared" si="45"/>
        <v>1016.74</v>
      </c>
      <c r="H188" s="35">
        <f t="shared" si="45"/>
        <v>0.38</v>
      </c>
      <c r="I188" s="35">
        <f t="shared" si="45"/>
        <v>121.14</v>
      </c>
      <c r="J188" s="35">
        <f t="shared" si="45"/>
        <v>463.05</v>
      </c>
      <c r="K188" s="35">
        <f t="shared" si="45"/>
        <v>8.51</v>
      </c>
      <c r="L188" s="35">
        <f t="shared" si="45"/>
        <v>302.86</v>
      </c>
      <c r="M188" s="35">
        <f t="shared" si="45"/>
        <v>586.86</v>
      </c>
      <c r="N188" s="35">
        <f t="shared" si="45"/>
        <v>130.08</v>
      </c>
      <c r="O188" s="74">
        <f t="shared" si="45"/>
        <v>4.69</v>
      </c>
      <c r="P188" s="246"/>
    </row>
    <row r="189" s="3" customFormat="1" customHeight="1" spans="1:16">
      <c r="A189" s="209" t="s">
        <v>40</v>
      </c>
      <c r="B189" s="210"/>
      <c r="C189" s="211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53"/>
      <c r="P189" s="246"/>
    </row>
    <row r="190" s="1" customFormat="1" customHeight="1" spans="1:16">
      <c r="A190" s="21" t="s">
        <v>41</v>
      </c>
      <c r="B190" s="22" t="s">
        <v>69</v>
      </c>
      <c r="C190" s="23">
        <v>250</v>
      </c>
      <c r="D190" s="24">
        <v>7.25</v>
      </c>
      <c r="E190" s="24">
        <v>6.25</v>
      </c>
      <c r="F190" s="24">
        <v>10</v>
      </c>
      <c r="G190" s="24">
        <v>125</v>
      </c>
      <c r="H190" s="24">
        <v>0.1</v>
      </c>
      <c r="I190" s="24">
        <v>1.75</v>
      </c>
      <c r="J190" s="24">
        <v>0.05</v>
      </c>
      <c r="K190" s="24">
        <v>0</v>
      </c>
      <c r="L190" s="24">
        <v>300</v>
      </c>
      <c r="M190" s="24">
        <v>225</v>
      </c>
      <c r="N190" s="24">
        <v>35</v>
      </c>
      <c r="O190" s="71">
        <v>0.25</v>
      </c>
      <c r="P190" s="84"/>
    </row>
    <row r="191" s="1" customFormat="1" customHeight="1" spans="1:16">
      <c r="A191" s="21" t="s">
        <v>172</v>
      </c>
      <c r="B191" s="46" t="s">
        <v>173</v>
      </c>
      <c r="C191" s="47">
        <v>100</v>
      </c>
      <c r="D191" s="23">
        <v>8.4</v>
      </c>
      <c r="E191" s="23">
        <v>16.6</v>
      </c>
      <c r="F191" s="23">
        <v>87.8</v>
      </c>
      <c r="G191" s="23">
        <v>534</v>
      </c>
      <c r="H191" s="24">
        <v>0.1</v>
      </c>
      <c r="I191" s="24">
        <v>0</v>
      </c>
      <c r="J191" s="24">
        <v>0.08</v>
      </c>
      <c r="K191" s="24">
        <v>1.12</v>
      </c>
      <c r="L191" s="24">
        <v>13.33</v>
      </c>
      <c r="M191" s="24">
        <v>53.3</v>
      </c>
      <c r="N191" s="24">
        <v>10</v>
      </c>
      <c r="O191" s="71">
        <v>0.83</v>
      </c>
      <c r="P191" s="84"/>
    </row>
    <row r="192" s="3" customFormat="1" customHeight="1" spans="1:16">
      <c r="A192" s="205" t="s">
        <v>45</v>
      </c>
      <c r="B192" s="206"/>
      <c r="C192" s="207">
        <f>SUM(C190:C191)</f>
        <v>350</v>
      </c>
      <c r="D192" s="208">
        <f t="shared" ref="D192:O192" si="46">SUM(D190:D191)</f>
        <v>15.65</v>
      </c>
      <c r="E192" s="208">
        <f t="shared" si="46"/>
        <v>22.85</v>
      </c>
      <c r="F192" s="208">
        <f t="shared" si="46"/>
        <v>97.8</v>
      </c>
      <c r="G192" s="208">
        <f t="shared" si="46"/>
        <v>659</v>
      </c>
      <c r="H192" s="208">
        <f t="shared" si="46"/>
        <v>0.2</v>
      </c>
      <c r="I192" s="208">
        <f t="shared" si="46"/>
        <v>1.75</v>
      </c>
      <c r="J192" s="208">
        <f t="shared" si="46"/>
        <v>0.13</v>
      </c>
      <c r="K192" s="208">
        <f t="shared" si="46"/>
        <v>1.12</v>
      </c>
      <c r="L192" s="208">
        <f t="shared" si="46"/>
        <v>313.33</v>
      </c>
      <c r="M192" s="208">
        <f t="shared" si="46"/>
        <v>278.3</v>
      </c>
      <c r="N192" s="208">
        <f t="shared" si="46"/>
        <v>45</v>
      </c>
      <c r="O192" s="255">
        <f t="shared" si="46"/>
        <v>1.08</v>
      </c>
      <c r="P192" s="246"/>
    </row>
    <row r="193" s="3" customFormat="1" customHeight="1" spans="1:16">
      <c r="A193" s="284" t="s">
        <v>174</v>
      </c>
      <c r="B193" s="285"/>
      <c r="C193" s="286"/>
      <c r="D193" s="287">
        <f t="shared" ref="D193:O193" si="47">D180+D188+D192</f>
        <v>70.86</v>
      </c>
      <c r="E193" s="287">
        <f t="shared" si="47"/>
        <v>79.76</v>
      </c>
      <c r="F193" s="287">
        <f t="shared" si="47"/>
        <v>330.31</v>
      </c>
      <c r="G193" s="287">
        <f t="shared" si="47"/>
        <v>2329.87</v>
      </c>
      <c r="H193" s="287">
        <f t="shared" si="47"/>
        <v>0.99</v>
      </c>
      <c r="I193" s="287">
        <f t="shared" si="47"/>
        <v>304.19</v>
      </c>
      <c r="J193" s="287">
        <f t="shared" si="47"/>
        <v>766.95</v>
      </c>
      <c r="K193" s="287">
        <f t="shared" si="47"/>
        <v>10.29</v>
      </c>
      <c r="L193" s="287">
        <f t="shared" si="47"/>
        <v>959.72</v>
      </c>
      <c r="M193" s="287">
        <f t="shared" si="47"/>
        <v>1242.63</v>
      </c>
      <c r="N193" s="287">
        <f t="shared" si="47"/>
        <v>260.58</v>
      </c>
      <c r="O193" s="300">
        <f t="shared" si="47"/>
        <v>7.82</v>
      </c>
      <c r="P193" s="246"/>
    </row>
    <row r="194" s="3" customFormat="1" customHeight="1" spans="1:16">
      <c r="A194" s="222" t="s">
        <v>175</v>
      </c>
      <c r="B194" s="223"/>
      <c r="C194" s="288"/>
      <c r="D194" s="54">
        <f t="shared" ref="D194:O194" si="48">D180+D188+D192</f>
        <v>70.86</v>
      </c>
      <c r="E194" s="54">
        <f t="shared" si="48"/>
        <v>79.76</v>
      </c>
      <c r="F194" s="54">
        <f t="shared" si="48"/>
        <v>330.31</v>
      </c>
      <c r="G194" s="54">
        <f t="shared" si="48"/>
        <v>2329.87</v>
      </c>
      <c r="H194" s="54">
        <f t="shared" si="48"/>
        <v>0.99</v>
      </c>
      <c r="I194" s="54">
        <f t="shared" si="48"/>
        <v>304.19</v>
      </c>
      <c r="J194" s="54">
        <f t="shared" si="48"/>
        <v>766.95</v>
      </c>
      <c r="K194" s="54">
        <f t="shared" si="48"/>
        <v>10.29</v>
      </c>
      <c r="L194" s="54">
        <f t="shared" si="48"/>
        <v>959.72</v>
      </c>
      <c r="M194" s="54">
        <f t="shared" si="48"/>
        <v>1242.63</v>
      </c>
      <c r="N194" s="54">
        <f t="shared" si="48"/>
        <v>260.58</v>
      </c>
      <c r="O194" s="83">
        <f t="shared" si="48"/>
        <v>7.82</v>
      </c>
      <c r="P194" s="246"/>
    </row>
    <row r="195" s="3" customFormat="1" customHeight="1" spans="1:16">
      <c r="A195" s="323"/>
      <c r="B195" s="323"/>
      <c r="C195" s="323"/>
      <c r="D195" s="324"/>
      <c r="E195" s="324"/>
      <c r="F195" s="324"/>
      <c r="G195" s="324"/>
      <c r="H195" s="324"/>
      <c r="I195" s="324"/>
      <c r="J195" s="324"/>
      <c r="K195" s="324"/>
      <c r="L195" s="324"/>
      <c r="M195" s="324"/>
      <c r="N195" s="340"/>
      <c r="O195" s="340"/>
      <c r="P195" s="246"/>
    </row>
    <row r="196" s="3" customFormat="1" ht="18.75" customHeight="1" spans="1:16">
      <c r="A196" s="190"/>
      <c r="B196" s="190"/>
      <c r="C196" s="190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45"/>
      <c r="O196" s="245"/>
      <c r="P196" s="246"/>
    </row>
    <row r="197" s="3" customFormat="1" customHeight="1" spans="1:16">
      <c r="A197" s="189" t="s">
        <v>263</v>
      </c>
      <c r="B197" s="190"/>
      <c r="C197" s="190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58" t="s">
        <v>233</v>
      </c>
      <c r="O197" s="58"/>
      <c r="P197" s="246"/>
    </row>
    <row r="198" s="3" customFormat="1" customHeight="1" spans="1:16">
      <c r="A198" s="191" t="s">
        <v>2</v>
      </c>
      <c r="B198" s="192" t="s">
        <v>3</v>
      </c>
      <c r="C198" s="192" t="s">
        <v>4</v>
      </c>
      <c r="D198" s="193" t="s">
        <v>5</v>
      </c>
      <c r="E198" s="194"/>
      <c r="F198" s="195"/>
      <c r="G198" s="196" t="s">
        <v>6</v>
      </c>
      <c r="H198" s="193" t="s">
        <v>7</v>
      </c>
      <c r="I198" s="194"/>
      <c r="J198" s="194"/>
      <c r="K198" s="195"/>
      <c r="L198" s="193" t="s">
        <v>8</v>
      </c>
      <c r="M198" s="194"/>
      <c r="N198" s="194"/>
      <c r="O198" s="247"/>
      <c r="P198" s="246"/>
    </row>
    <row r="199" s="3" customFormat="1" customHeight="1" spans="1:16">
      <c r="A199" s="197"/>
      <c r="B199" s="198"/>
      <c r="C199" s="198"/>
      <c r="D199" s="199" t="s">
        <v>9</v>
      </c>
      <c r="E199" s="199" t="s">
        <v>10</v>
      </c>
      <c r="F199" s="199" t="s">
        <v>11</v>
      </c>
      <c r="G199" s="200"/>
      <c r="H199" s="199" t="s">
        <v>12</v>
      </c>
      <c r="I199" s="199" t="s">
        <v>13</v>
      </c>
      <c r="J199" s="199" t="s">
        <v>14</v>
      </c>
      <c r="K199" s="199" t="s">
        <v>15</v>
      </c>
      <c r="L199" s="199" t="s">
        <v>16</v>
      </c>
      <c r="M199" s="199" t="s">
        <v>17</v>
      </c>
      <c r="N199" s="199" t="s">
        <v>18</v>
      </c>
      <c r="O199" s="248" t="s">
        <v>19</v>
      </c>
      <c r="P199" s="250"/>
    </row>
    <row r="200" s="3" customFormat="1" customHeight="1" spans="1:16">
      <c r="A200" s="201" t="s">
        <v>20</v>
      </c>
      <c r="B200" s="202"/>
      <c r="C200" s="203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60"/>
      <c r="P200" s="318"/>
    </row>
    <row r="201" s="4" customFormat="1" ht="17.25" customHeight="1" spans="1:16">
      <c r="A201" s="21" t="s">
        <v>264</v>
      </c>
      <c r="B201" s="325" t="s">
        <v>178</v>
      </c>
      <c r="C201" s="326">
        <v>250</v>
      </c>
      <c r="D201" s="24">
        <v>16.25</v>
      </c>
      <c r="E201" s="24">
        <v>13.56</v>
      </c>
      <c r="F201" s="24">
        <v>60.45</v>
      </c>
      <c r="G201" s="24">
        <f>(D201*4)+(E201*9)+(F201*4)</f>
        <v>428.84</v>
      </c>
      <c r="H201" s="24">
        <v>0.21</v>
      </c>
      <c r="I201" s="24">
        <v>0.02</v>
      </c>
      <c r="J201" s="24">
        <v>273.91</v>
      </c>
      <c r="K201" s="24">
        <v>1.28</v>
      </c>
      <c r="L201" s="24">
        <v>243.67</v>
      </c>
      <c r="M201" s="24">
        <v>163.77</v>
      </c>
      <c r="N201" s="24">
        <v>29.57</v>
      </c>
      <c r="O201" s="71">
        <v>4.81</v>
      </c>
      <c r="P201" s="318"/>
    </row>
    <row r="202" s="1" customFormat="1" ht="20.25" customHeight="1" spans="1:16">
      <c r="A202" s="21" t="s">
        <v>179</v>
      </c>
      <c r="B202" s="236" t="s">
        <v>180</v>
      </c>
      <c r="C202" s="23">
        <v>70</v>
      </c>
      <c r="D202" s="24">
        <v>6.7</v>
      </c>
      <c r="E202" s="24">
        <v>9.84</v>
      </c>
      <c r="F202" s="24">
        <v>19.8</v>
      </c>
      <c r="G202" s="24">
        <f>(D202*4)+(E202*9)+(F202*4)</f>
        <v>194.56</v>
      </c>
      <c r="H202" s="24">
        <v>0.09</v>
      </c>
      <c r="I202" s="24">
        <v>0</v>
      </c>
      <c r="J202" s="24">
        <v>59</v>
      </c>
      <c r="K202" s="70">
        <v>0</v>
      </c>
      <c r="L202" s="24">
        <v>8.25</v>
      </c>
      <c r="M202" s="24">
        <v>57</v>
      </c>
      <c r="N202" s="24">
        <v>32</v>
      </c>
      <c r="O202" s="71">
        <v>5</v>
      </c>
      <c r="P202" s="250"/>
    </row>
    <row r="203" s="2" customFormat="1" ht="16.5" customHeight="1" spans="1:16">
      <c r="A203" s="21" t="s">
        <v>53</v>
      </c>
      <c r="B203" s="22" t="s">
        <v>99</v>
      </c>
      <c r="C203" s="23">
        <v>100</v>
      </c>
      <c r="D203" s="31">
        <v>0.8</v>
      </c>
      <c r="E203" s="31">
        <v>0.2</v>
      </c>
      <c r="F203" s="31">
        <v>7.5</v>
      </c>
      <c r="G203" s="24">
        <f t="shared" ref="G203:G204" si="49">(D203*4)+(E203*9)+(F203*4)</f>
        <v>35</v>
      </c>
      <c r="H203" s="31">
        <v>0.06</v>
      </c>
      <c r="I203" s="31">
        <v>38</v>
      </c>
      <c r="J203" s="31">
        <v>0</v>
      </c>
      <c r="K203" s="31">
        <v>0.2</v>
      </c>
      <c r="L203" s="31">
        <v>35</v>
      </c>
      <c r="M203" s="31">
        <v>11</v>
      </c>
      <c r="N203" s="31">
        <v>17</v>
      </c>
      <c r="O203" s="71">
        <v>0.1</v>
      </c>
      <c r="P203" s="84"/>
    </row>
    <row r="204" s="1" customFormat="1" ht="18.75" spans="1:16">
      <c r="A204" s="29" t="s">
        <v>27</v>
      </c>
      <c r="B204" s="30" t="s">
        <v>28</v>
      </c>
      <c r="C204" s="23">
        <v>200</v>
      </c>
      <c r="D204" s="31">
        <v>0.1</v>
      </c>
      <c r="E204" s="31">
        <v>0</v>
      </c>
      <c r="F204" s="31">
        <v>15</v>
      </c>
      <c r="G204" s="24">
        <f t="shared" si="49"/>
        <v>60.4</v>
      </c>
      <c r="H204" s="31">
        <v>0</v>
      </c>
      <c r="I204" s="31">
        <v>0</v>
      </c>
      <c r="J204" s="31">
        <v>0</v>
      </c>
      <c r="K204" s="72">
        <v>0</v>
      </c>
      <c r="L204" s="24">
        <v>11</v>
      </c>
      <c r="M204" s="24">
        <v>3</v>
      </c>
      <c r="N204" s="24">
        <v>1</v>
      </c>
      <c r="O204" s="71">
        <v>0.3</v>
      </c>
      <c r="P204" s="84"/>
    </row>
    <row r="205" s="3" customFormat="1" customHeight="1" spans="1:16">
      <c r="A205" s="205" t="s">
        <v>29</v>
      </c>
      <c r="B205" s="206"/>
      <c r="C205" s="207">
        <f>SUM(C201:C204)</f>
        <v>620</v>
      </c>
      <c r="D205" s="208">
        <f t="shared" ref="D205:O205" si="50">SUM(D201:D204)</f>
        <v>23.85</v>
      </c>
      <c r="E205" s="208">
        <f t="shared" si="50"/>
        <v>23.6</v>
      </c>
      <c r="F205" s="208">
        <f t="shared" si="50"/>
        <v>102.75</v>
      </c>
      <c r="G205" s="208">
        <f t="shared" si="50"/>
        <v>718.8</v>
      </c>
      <c r="H205" s="208">
        <f t="shared" si="50"/>
        <v>0.36</v>
      </c>
      <c r="I205" s="208">
        <f t="shared" si="50"/>
        <v>38.02</v>
      </c>
      <c r="J205" s="208">
        <f t="shared" si="50"/>
        <v>332.91</v>
      </c>
      <c r="K205" s="208">
        <f t="shared" si="50"/>
        <v>1.48</v>
      </c>
      <c r="L205" s="208">
        <f t="shared" si="50"/>
        <v>297.92</v>
      </c>
      <c r="M205" s="208">
        <f t="shared" si="50"/>
        <v>234.77</v>
      </c>
      <c r="N205" s="208">
        <f t="shared" si="50"/>
        <v>79.57</v>
      </c>
      <c r="O205" s="255">
        <f t="shared" si="50"/>
        <v>10.21</v>
      </c>
      <c r="P205" s="246"/>
    </row>
    <row r="206" s="3" customFormat="1" customHeight="1" spans="1:16">
      <c r="A206" s="209" t="s">
        <v>30</v>
      </c>
      <c r="B206" s="210"/>
      <c r="C206" s="327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53"/>
      <c r="P206" s="261"/>
    </row>
    <row r="207" s="180" customFormat="1" customHeight="1" spans="1:16">
      <c r="A207" s="21" t="s">
        <v>181</v>
      </c>
      <c r="B207" s="22" t="s">
        <v>182</v>
      </c>
      <c r="C207" s="220">
        <v>100</v>
      </c>
      <c r="D207" s="24">
        <v>2.2</v>
      </c>
      <c r="E207" s="24">
        <v>0.4</v>
      </c>
      <c r="F207" s="24">
        <v>11.2</v>
      </c>
      <c r="G207" s="24">
        <f>(D207*4)+(E207*9)+(F207*4)</f>
        <v>57.2</v>
      </c>
      <c r="H207" s="24">
        <v>0.02</v>
      </c>
      <c r="I207" s="24">
        <v>4.8</v>
      </c>
      <c r="J207" s="24">
        <v>0.02</v>
      </c>
      <c r="K207" s="24">
        <v>0</v>
      </c>
      <c r="L207" s="24">
        <v>3.2</v>
      </c>
      <c r="M207" s="24">
        <v>50</v>
      </c>
      <c r="N207" s="24">
        <v>0</v>
      </c>
      <c r="O207" s="71">
        <v>0.4</v>
      </c>
      <c r="P207" s="261"/>
    </row>
    <row r="208" s="180" customFormat="1" customHeight="1" spans="1:16">
      <c r="A208" s="289" t="s">
        <v>265</v>
      </c>
      <c r="B208" s="290" t="s">
        <v>266</v>
      </c>
      <c r="C208" s="23">
        <v>250</v>
      </c>
      <c r="D208" s="24">
        <v>5.02</v>
      </c>
      <c r="E208" s="24">
        <v>9.75</v>
      </c>
      <c r="F208" s="24">
        <v>34.14</v>
      </c>
      <c r="G208" s="24">
        <f>(D208*4)+(E208*9)+(F208*4)</f>
        <v>244.39</v>
      </c>
      <c r="H208" s="24">
        <v>0.15</v>
      </c>
      <c r="I208" s="24">
        <v>34.73</v>
      </c>
      <c r="J208" s="24">
        <v>46.5</v>
      </c>
      <c r="K208" s="24">
        <v>62.5</v>
      </c>
      <c r="L208" s="24">
        <v>157.5</v>
      </c>
      <c r="M208" s="24">
        <v>157.5</v>
      </c>
      <c r="N208" s="24">
        <v>7.5</v>
      </c>
      <c r="O208" s="71">
        <v>0.08</v>
      </c>
      <c r="P208" s="261"/>
    </row>
    <row r="209" s="2" customFormat="1" customHeight="1" spans="1:16">
      <c r="A209" s="21" t="s">
        <v>267</v>
      </c>
      <c r="B209" s="22" t="s">
        <v>186</v>
      </c>
      <c r="C209" s="23">
        <v>200</v>
      </c>
      <c r="D209" s="24">
        <v>21.02</v>
      </c>
      <c r="E209" s="24">
        <v>21.18</v>
      </c>
      <c r="F209" s="24">
        <v>63.07</v>
      </c>
      <c r="G209" s="24">
        <f t="shared" ref="G209:G211" si="51">(D209*4)+(E209*9)+(F209*4)</f>
        <v>526.98</v>
      </c>
      <c r="H209" s="24">
        <v>0.3</v>
      </c>
      <c r="I209" s="24">
        <v>5.32</v>
      </c>
      <c r="J209" s="24">
        <v>0</v>
      </c>
      <c r="K209" s="24">
        <v>0</v>
      </c>
      <c r="L209" s="24">
        <v>260.48</v>
      </c>
      <c r="M209" s="24">
        <v>30.6</v>
      </c>
      <c r="N209" s="24">
        <v>4.66</v>
      </c>
      <c r="O209" s="71">
        <v>0.081</v>
      </c>
      <c r="P209" s="250"/>
    </row>
    <row r="210" s="2" customFormat="1" customHeight="1" spans="1:16">
      <c r="A210" s="21" t="s">
        <v>25</v>
      </c>
      <c r="B210" s="22" t="s">
        <v>26</v>
      </c>
      <c r="C210" s="23">
        <v>45</v>
      </c>
      <c r="D210" s="24">
        <v>3.42</v>
      </c>
      <c r="E210" s="24">
        <v>0.36</v>
      </c>
      <c r="F210" s="24">
        <v>22.14</v>
      </c>
      <c r="G210" s="24">
        <f t="shared" si="51"/>
        <v>105.48</v>
      </c>
      <c r="H210" s="24">
        <v>0.05</v>
      </c>
      <c r="I210" s="24">
        <v>0</v>
      </c>
      <c r="J210" s="24">
        <v>0</v>
      </c>
      <c r="K210" s="24">
        <v>0.5</v>
      </c>
      <c r="L210" s="24">
        <v>9</v>
      </c>
      <c r="M210" s="24">
        <v>29.25</v>
      </c>
      <c r="N210" s="24">
        <v>6.3</v>
      </c>
      <c r="O210" s="71">
        <v>0.5</v>
      </c>
      <c r="P210" s="250"/>
    </row>
    <row r="211" s="183" customFormat="1" ht="18.75" spans="1:16">
      <c r="A211" s="21" t="s">
        <v>106</v>
      </c>
      <c r="B211" s="22" t="s">
        <v>107</v>
      </c>
      <c r="C211" s="23">
        <v>200</v>
      </c>
      <c r="D211" s="24">
        <v>1.4</v>
      </c>
      <c r="E211" s="24">
        <v>0</v>
      </c>
      <c r="F211" s="24">
        <v>17.8</v>
      </c>
      <c r="G211" s="24">
        <f t="shared" si="51"/>
        <v>76.8</v>
      </c>
      <c r="H211" s="24">
        <v>0.09</v>
      </c>
      <c r="I211" s="24">
        <v>0.07</v>
      </c>
      <c r="J211" s="24">
        <v>0.002</v>
      </c>
      <c r="K211" s="70">
        <v>0.98</v>
      </c>
      <c r="L211" s="24">
        <v>119.8</v>
      </c>
      <c r="M211" s="24">
        <v>153.3</v>
      </c>
      <c r="N211" s="24">
        <v>0.28</v>
      </c>
      <c r="O211" s="71">
        <v>0.31</v>
      </c>
      <c r="P211" s="293"/>
    </row>
    <row r="212" s="3" customFormat="1" customHeight="1" spans="1:16">
      <c r="A212" s="205" t="s">
        <v>39</v>
      </c>
      <c r="B212" s="206"/>
      <c r="C212" s="207">
        <f>SUM(C207:C211)</f>
        <v>795</v>
      </c>
      <c r="D212" s="208">
        <f>SUM(D207:D211)</f>
        <v>33.06</v>
      </c>
      <c r="E212" s="208">
        <f>SUM(E207:E211)</f>
        <v>31.69</v>
      </c>
      <c r="F212" s="208">
        <v>147.03</v>
      </c>
      <c r="G212" s="208">
        <f t="shared" ref="G212:O212" si="52">SUM(G207:G211)</f>
        <v>1010.85</v>
      </c>
      <c r="H212" s="208">
        <f t="shared" si="52"/>
        <v>0.61</v>
      </c>
      <c r="I212" s="208">
        <f t="shared" si="52"/>
        <v>44.92</v>
      </c>
      <c r="J212" s="208">
        <f t="shared" si="52"/>
        <v>46.522</v>
      </c>
      <c r="K212" s="208">
        <f t="shared" si="52"/>
        <v>63.98</v>
      </c>
      <c r="L212" s="208">
        <f t="shared" si="52"/>
        <v>549.98</v>
      </c>
      <c r="M212" s="208">
        <f t="shared" si="52"/>
        <v>420.65</v>
      </c>
      <c r="N212" s="208">
        <f t="shared" si="52"/>
        <v>18.74</v>
      </c>
      <c r="O212" s="255">
        <f t="shared" si="52"/>
        <v>1.371</v>
      </c>
      <c r="P212" s="246"/>
    </row>
    <row r="213" s="3" customFormat="1" customHeight="1" spans="1:16">
      <c r="A213" s="209" t="s">
        <v>40</v>
      </c>
      <c r="B213" s="210"/>
      <c r="C213" s="211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53"/>
      <c r="P213" s="246"/>
    </row>
    <row r="214" s="1" customFormat="1" customHeight="1" spans="1:16">
      <c r="A214" s="29" t="s">
        <v>41</v>
      </c>
      <c r="B214" s="266" t="s">
        <v>89</v>
      </c>
      <c r="C214" s="23">
        <v>250</v>
      </c>
      <c r="D214" s="31">
        <v>7.25</v>
      </c>
      <c r="E214" s="31">
        <v>6.25</v>
      </c>
      <c r="F214" s="31">
        <v>10</v>
      </c>
      <c r="G214" s="31">
        <v>125</v>
      </c>
      <c r="H214" s="31">
        <v>0.1</v>
      </c>
      <c r="I214" s="31">
        <v>14.25</v>
      </c>
      <c r="J214" s="31">
        <v>0.05</v>
      </c>
      <c r="K214" s="31">
        <v>0</v>
      </c>
      <c r="L214" s="31">
        <v>300</v>
      </c>
      <c r="M214" s="31">
        <v>225</v>
      </c>
      <c r="N214" s="31">
        <v>35</v>
      </c>
      <c r="O214" s="291">
        <v>0.25</v>
      </c>
      <c r="P214" s="84"/>
    </row>
    <row r="215" s="3" customFormat="1" customHeight="1" spans="1:16">
      <c r="A215" s="21" t="s">
        <v>70</v>
      </c>
      <c r="B215" s="46" t="s">
        <v>187</v>
      </c>
      <c r="C215" s="47">
        <v>100</v>
      </c>
      <c r="D215" s="24">
        <v>9.6</v>
      </c>
      <c r="E215" s="24">
        <v>11.4</v>
      </c>
      <c r="F215" s="24">
        <v>66.31</v>
      </c>
      <c r="G215" s="24">
        <v>397.41</v>
      </c>
      <c r="H215" s="24">
        <v>0.09</v>
      </c>
      <c r="I215" s="24">
        <v>3.16</v>
      </c>
      <c r="J215" s="24">
        <v>0.08</v>
      </c>
      <c r="K215" s="24">
        <v>1.63</v>
      </c>
      <c r="L215" s="24">
        <v>30.15</v>
      </c>
      <c r="M215" s="24">
        <v>91.81</v>
      </c>
      <c r="N215" s="24">
        <v>28.77</v>
      </c>
      <c r="O215" s="71">
        <v>1.15</v>
      </c>
      <c r="P215" s="246"/>
    </row>
    <row r="216" s="3" customFormat="1" customHeight="1" spans="1:16">
      <c r="A216" s="205" t="s">
        <v>45</v>
      </c>
      <c r="B216" s="206"/>
      <c r="C216" s="207">
        <f>SUM(C214:C215)</f>
        <v>350</v>
      </c>
      <c r="D216" s="217">
        <f>SUM(D214:D215)</f>
        <v>16.85</v>
      </c>
      <c r="E216" s="217">
        <f t="shared" ref="E216:O216" si="53">SUM(E214:E215)</f>
        <v>17.65</v>
      </c>
      <c r="F216" s="217">
        <f t="shared" si="53"/>
        <v>76.31</v>
      </c>
      <c r="G216" s="217">
        <f t="shared" si="53"/>
        <v>522.41</v>
      </c>
      <c r="H216" s="217">
        <f t="shared" si="53"/>
        <v>0.19</v>
      </c>
      <c r="I216" s="217">
        <f t="shared" si="53"/>
        <v>17.41</v>
      </c>
      <c r="J216" s="217">
        <f t="shared" si="53"/>
        <v>0.13</v>
      </c>
      <c r="K216" s="217">
        <f t="shared" si="53"/>
        <v>1.63</v>
      </c>
      <c r="L216" s="217">
        <f t="shared" si="53"/>
        <v>330.15</v>
      </c>
      <c r="M216" s="217">
        <f t="shared" si="53"/>
        <v>316.81</v>
      </c>
      <c r="N216" s="217">
        <f t="shared" si="53"/>
        <v>63.77</v>
      </c>
      <c r="O216" s="257">
        <f t="shared" si="53"/>
        <v>1.4</v>
      </c>
      <c r="P216" s="246"/>
    </row>
    <row r="217" s="2" customFormat="1" customHeight="1" spans="1:16">
      <c r="A217" s="218" t="s">
        <v>188</v>
      </c>
      <c r="B217" s="219"/>
      <c r="C217" s="220"/>
      <c r="D217" s="221">
        <f t="shared" ref="D217:O217" si="54">D205+D212+D216</f>
        <v>73.76</v>
      </c>
      <c r="E217" s="221">
        <f t="shared" si="54"/>
        <v>72.94</v>
      </c>
      <c r="F217" s="221">
        <f t="shared" si="54"/>
        <v>326.09</v>
      </c>
      <c r="G217" s="221">
        <f t="shared" si="54"/>
        <v>2252.06</v>
      </c>
      <c r="H217" s="221">
        <f t="shared" si="54"/>
        <v>1.16</v>
      </c>
      <c r="I217" s="221">
        <f t="shared" si="54"/>
        <v>100.35</v>
      </c>
      <c r="J217" s="221">
        <f t="shared" si="54"/>
        <v>379.562</v>
      </c>
      <c r="K217" s="221">
        <f t="shared" si="54"/>
        <v>67.09</v>
      </c>
      <c r="L217" s="221">
        <f t="shared" si="54"/>
        <v>1178.05</v>
      </c>
      <c r="M217" s="221">
        <f t="shared" si="54"/>
        <v>972.23</v>
      </c>
      <c r="N217" s="221">
        <f t="shared" si="54"/>
        <v>162.08</v>
      </c>
      <c r="O217" s="258">
        <f t="shared" si="54"/>
        <v>12.981</v>
      </c>
      <c r="P217" s="250"/>
    </row>
    <row r="218" s="4" customFormat="1" customHeight="1" spans="1:16">
      <c r="A218" s="267" t="s">
        <v>189</v>
      </c>
      <c r="B218" s="268"/>
      <c r="C218" s="224"/>
      <c r="D218" s="54">
        <f t="shared" ref="D218:O218" si="55">D205+D212+D216</f>
        <v>73.76</v>
      </c>
      <c r="E218" s="54">
        <f t="shared" si="55"/>
        <v>72.94</v>
      </c>
      <c r="F218" s="54">
        <f t="shared" si="55"/>
        <v>326.09</v>
      </c>
      <c r="G218" s="54">
        <f t="shared" si="55"/>
        <v>2252.06</v>
      </c>
      <c r="H218" s="54">
        <f t="shared" si="55"/>
        <v>1.16</v>
      </c>
      <c r="I218" s="54">
        <f t="shared" si="55"/>
        <v>100.35</v>
      </c>
      <c r="J218" s="54">
        <f t="shared" si="55"/>
        <v>379.562</v>
      </c>
      <c r="K218" s="54">
        <f t="shared" si="55"/>
        <v>67.09</v>
      </c>
      <c r="L218" s="54">
        <f t="shared" si="55"/>
        <v>1178.05</v>
      </c>
      <c r="M218" s="54">
        <f t="shared" si="55"/>
        <v>972.23</v>
      </c>
      <c r="N218" s="54">
        <f t="shared" si="55"/>
        <v>162.08</v>
      </c>
      <c r="O218" s="83">
        <f t="shared" si="55"/>
        <v>12.981</v>
      </c>
      <c r="P218" s="318"/>
    </row>
    <row r="219" s="4" customFormat="1" customHeight="1" spans="1:16">
      <c r="A219" s="269"/>
      <c r="B219" s="269"/>
      <c r="C219" s="270"/>
      <c r="D219" s="271"/>
      <c r="E219" s="271"/>
      <c r="F219" s="271"/>
      <c r="G219" s="271"/>
      <c r="H219" s="271"/>
      <c r="I219" s="271"/>
      <c r="J219" s="271"/>
      <c r="K219" s="271"/>
      <c r="L219" s="271"/>
      <c r="M219" s="271"/>
      <c r="N219" s="271"/>
      <c r="O219" s="271"/>
      <c r="P219" s="318"/>
    </row>
    <row r="220" s="3" customFormat="1" customHeight="1" spans="1:16">
      <c r="A220" s="187"/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246"/>
    </row>
    <row r="221" s="3" customFormat="1" ht="20.25" customHeight="1" spans="1:16">
      <c r="A221" s="189" t="s">
        <v>190</v>
      </c>
      <c r="B221" s="190"/>
      <c r="C221" s="190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341" t="s">
        <v>233</v>
      </c>
      <c r="O221" s="341"/>
      <c r="P221" s="246"/>
    </row>
    <row r="222" s="3" customFormat="1" customHeight="1" spans="1:16">
      <c r="A222" s="191" t="s">
        <v>2</v>
      </c>
      <c r="B222" s="328" t="s">
        <v>3</v>
      </c>
      <c r="C222" s="192" t="s">
        <v>4</v>
      </c>
      <c r="D222" s="193" t="s">
        <v>5</v>
      </c>
      <c r="E222" s="194"/>
      <c r="F222" s="195"/>
      <c r="G222" s="196" t="s">
        <v>6</v>
      </c>
      <c r="H222" s="193" t="s">
        <v>7</v>
      </c>
      <c r="I222" s="194"/>
      <c r="J222" s="194"/>
      <c r="K222" s="195"/>
      <c r="L222" s="193" t="s">
        <v>8</v>
      </c>
      <c r="M222" s="194"/>
      <c r="N222" s="194"/>
      <c r="O222" s="247"/>
      <c r="P222" s="246"/>
    </row>
    <row r="223" s="180" customFormat="1" ht="21.75" customHeight="1" spans="1:16">
      <c r="A223" s="197"/>
      <c r="B223" s="329"/>
      <c r="C223" s="330"/>
      <c r="D223" s="199" t="s">
        <v>9</v>
      </c>
      <c r="E223" s="199" t="s">
        <v>10</v>
      </c>
      <c r="F223" s="199" t="s">
        <v>11</v>
      </c>
      <c r="G223" s="200"/>
      <c r="H223" s="199" t="s">
        <v>12</v>
      </c>
      <c r="I223" s="199" t="s">
        <v>13</v>
      </c>
      <c r="J223" s="199" t="s">
        <v>14</v>
      </c>
      <c r="K223" s="199" t="s">
        <v>15</v>
      </c>
      <c r="L223" s="199" t="s">
        <v>16</v>
      </c>
      <c r="M223" s="199" t="s">
        <v>17</v>
      </c>
      <c r="N223" s="199" t="s">
        <v>18</v>
      </c>
      <c r="O223" s="248" t="s">
        <v>19</v>
      </c>
      <c r="P223" s="261"/>
    </row>
    <row r="224" s="180" customFormat="1" ht="21.75" customHeight="1" spans="1:16">
      <c r="A224" s="331" t="s">
        <v>20</v>
      </c>
      <c r="B224" s="332"/>
      <c r="C224" s="333"/>
      <c r="D224" s="334"/>
      <c r="E224" s="334"/>
      <c r="F224" s="334"/>
      <c r="G224" s="335"/>
      <c r="H224" s="334"/>
      <c r="I224" s="334"/>
      <c r="J224" s="334"/>
      <c r="K224" s="334"/>
      <c r="L224" s="334"/>
      <c r="M224" s="334"/>
      <c r="N224" s="334"/>
      <c r="O224" s="342"/>
      <c r="P224" s="261"/>
    </row>
    <row r="225" s="1" customFormat="1" ht="16.5" customHeight="1" spans="1:16">
      <c r="A225" s="21" t="s">
        <v>191</v>
      </c>
      <c r="B225" s="266" t="s">
        <v>192</v>
      </c>
      <c r="C225" s="23">
        <v>70</v>
      </c>
      <c r="D225" s="24">
        <v>7.67</v>
      </c>
      <c r="E225" s="24">
        <v>7.73</v>
      </c>
      <c r="F225" s="24">
        <v>17.1</v>
      </c>
      <c r="G225" s="24">
        <f>(D225*4)+(E225*9)+(F225*4)</f>
        <v>168.65</v>
      </c>
      <c r="H225" s="24">
        <v>0.07</v>
      </c>
      <c r="I225" s="24">
        <v>0</v>
      </c>
      <c r="J225" s="24">
        <v>52.5</v>
      </c>
      <c r="K225" s="24">
        <v>0.2</v>
      </c>
      <c r="L225" s="24">
        <v>89.75</v>
      </c>
      <c r="M225" s="24">
        <v>71.47</v>
      </c>
      <c r="N225" s="24">
        <v>6.3</v>
      </c>
      <c r="O225" s="71">
        <v>0.63</v>
      </c>
      <c r="P225" s="250"/>
    </row>
    <row r="226" s="4" customFormat="1" customHeight="1" spans="1:16">
      <c r="A226" s="21" t="s">
        <v>268</v>
      </c>
      <c r="B226" s="336" t="s">
        <v>194</v>
      </c>
      <c r="C226" s="23">
        <v>240</v>
      </c>
      <c r="D226" s="283">
        <v>14.47</v>
      </c>
      <c r="E226" s="283">
        <v>11.54</v>
      </c>
      <c r="F226" s="283">
        <v>54.6</v>
      </c>
      <c r="G226" s="24">
        <f t="shared" ref="G226:G228" si="56">(D226*4)+(E226*9)+(F226*4)</f>
        <v>380.14</v>
      </c>
      <c r="H226" s="283">
        <v>0.17</v>
      </c>
      <c r="I226" s="283">
        <v>0</v>
      </c>
      <c r="J226" s="283">
        <v>246.66</v>
      </c>
      <c r="K226" s="283">
        <v>1.16</v>
      </c>
      <c r="L226" s="283">
        <v>139.7</v>
      </c>
      <c r="M226" s="283">
        <v>207.57</v>
      </c>
      <c r="N226" s="283">
        <v>22.45</v>
      </c>
      <c r="O226" s="298">
        <v>0.8</v>
      </c>
      <c r="P226" s="246"/>
    </row>
    <row r="227" s="1" customFormat="1" ht="18.75" spans="1:16">
      <c r="A227" s="21" t="s">
        <v>53</v>
      </c>
      <c r="B227" s="22" t="s">
        <v>117</v>
      </c>
      <c r="C227" s="23">
        <v>100</v>
      </c>
      <c r="D227" s="24">
        <v>0.4</v>
      </c>
      <c r="E227" s="24">
        <v>0.4</v>
      </c>
      <c r="F227" s="24">
        <v>9.8</v>
      </c>
      <c r="G227" s="24">
        <f t="shared" si="56"/>
        <v>44.4</v>
      </c>
      <c r="H227" s="24">
        <v>0.03</v>
      </c>
      <c r="I227" s="24">
        <v>10</v>
      </c>
      <c r="J227" s="24">
        <v>0</v>
      </c>
      <c r="K227" s="70">
        <v>0.2</v>
      </c>
      <c r="L227" s="24">
        <v>16</v>
      </c>
      <c r="M227" s="24">
        <v>11</v>
      </c>
      <c r="N227" s="24">
        <v>9</v>
      </c>
      <c r="O227" s="71">
        <v>2.2</v>
      </c>
      <c r="P227" s="84"/>
    </row>
    <row r="228" s="2" customFormat="1" ht="15.75" customHeight="1" spans="1:16">
      <c r="A228" s="21" t="s">
        <v>55</v>
      </c>
      <c r="B228" s="22" t="s">
        <v>56</v>
      </c>
      <c r="C228" s="23">
        <v>200</v>
      </c>
      <c r="D228" s="24">
        <v>2.2</v>
      </c>
      <c r="E228" s="24">
        <v>2.2</v>
      </c>
      <c r="F228" s="24">
        <v>22.4</v>
      </c>
      <c r="G228" s="24">
        <f t="shared" si="56"/>
        <v>118.2</v>
      </c>
      <c r="H228" s="24">
        <v>0.02</v>
      </c>
      <c r="I228" s="24">
        <v>0.2</v>
      </c>
      <c r="J228" s="24">
        <v>0.01</v>
      </c>
      <c r="K228" s="24">
        <v>0</v>
      </c>
      <c r="L228" s="24">
        <v>62</v>
      </c>
      <c r="M228" s="24">
        <v>71</v>
      </c>
      <c r="N228" s="24">
        <v>23</v>
      </c>
      <c r="O228" s="71">
        <v>1</v>
      </c>
      <c r="P228" s="318"/>
    </row>
    <row r="229" s="180" customFormat="1" customHeight="1" spans="1:16">
      <c r="A229" s="205" t="s">
        <v>29</v>
      </c>
      <c r="B229" s="206"/>
      <c r="C229" s="337">
        <f>SUM(C225:C228)</f>
        <v>610</v>
      </c>
      <c r="D229" s="208">
        <f>SUM(D225:D228)</f>
        <v>24.74</v>
      </c>
      <c r="E229" s="208">
        <f>SUM(E225:E228)</f>
        <v>21.87</v>
      </c>
      <c r="F229" s="208">
        <f>SUM(F225:F228)</f>
        <v>103.9</v>
      </c>
      <c r="G229" s="208">
        <f>SUM(G225:G228)</f>
        <v>711.39</v>
      </c>
      <c r="H229" s="208">
        <v>0.27</v>
      </c>
      <c r="I229" s="208">
        <v>15.3</v>
      </c>
      <c r="J229" s="208">
        <v>345.62</v>
      </c>
      <c r="K229" s="208">
        <f>SUM(K225:K228)</f>
        <v>1.56</v>
      </c>
      <c r="L229" s="208">
        <v>276.78</v>
      </c>
      <c r="M229" s="208">
        <v>180.06</v>
      </c>
      <c r="N229" s="208">
        <v>72.05</v>
      </c>
      <c r="O229" s="255">
        <v>13.38</v>
      </c>
      <c r="P229" s="261"/>
    </row>
    <row r="230" s="180" customFormat="1" customHeight="1" spans="1:16">
      <c r="A230" s="209" t="s">
        <v>30</v>
      </c>
      <c r="B230" s="210"/>
      <c r="C230" s="210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56"/>
      <c r="P230" s="261"/>
    </row>
    <row r="231" s="2" customFormat="1" ht="18.75" spans="1:16">
      <c r="A231" s="21" t="s">
        <v>138</v>
      </c>
      <c r="B231" s="22" t="s">
        <v>139</v>
      </c>
      <c r="C231" s="23">
        <v>100</v>
      </c>
      <c r="D231" s="24">
        <v>4.9</v>
      </c>
      <c r="E231" s="24">
        <v>9.3</v>
      </c>
      <c r="F231" s="24">
        <v>7.4</v>
      </c>
      <c r="G231" s="24">
        <f>(D231*4)+(E231*9)+(F231*4)</f>
        <v>132.9</v>
      </c>
      <c r="H231" s="24">
        <v>0.03</v>
      </c>
      <c r="I231" s="24">
        <v>10.1</v>
      </c>
      <c r="J231" s="24">
        <v>0.016</v>
      </c>
      <c r="K231" s="24">
        <v>2.3</v>
      </c>
      <c r="L231" s="24">
        <v>165</v>
      </c>
      <c r="M231" s="24">
        <v>142</v>
      </c>
      <c r="N231" s="24">
        <v>24</v>
      </c>
      <c r="O231" s="71">
        <v>1.4</v>
      </c>
      <c r="P231" s="250"/>
    </row>
    <row r="232" s="2" customFormat="1" customHeight="1" spans="1:16">
      <c r="A232" s="21" t="s">
        <v>250</v>
      </c>
      <c r="B232" s="22" t="s">
        <v>103</v>
      </c>
      <c r="C232" s="23">
        <v>250</v>
      </c>
      <c r="D232" s="24">
        <v>4.74</v>
      </c>
      <c r="E232" s="24">
        <v>6.73</v>
      </c>
      <c r="F232" s="24">
        <v>30.85</v>
      </c>
      <c r="G232" s="24">
        <f>(D232*4)+(E232*9)+(F232*4)</f>
        <v>202.93</v>
      </c>
      <c r="H232" s="24">
        <v>0.1</v>
      </c>
      <c r="I232" s="24">
        <v>9.2</v>
      </c>
      <c r="J232" s="24">
        <v>150</v>
      </c>
      <c r="K232" s="24">
        <v>2.82</v>
      </c>
      <c r="L232" s="24">
        <v>18.6</v>
      </c>
      <c r="M232" s="24">
        <v>75.6</v>
      </c>
      <c r="N232" s="24">
        <v>16.37</v>
      </c>
      <c r="O232" s="71">
        <v>0.47</v>
      </c>
      <c r="P232" s="250"/>
    </row>
    <row r="233" s="183" customFormat="1" ht="16.5" customHeight="1" spans="1:16">
      <c r="A233" s="29" t="s">
        <v>195</v>
      </c>
      <c r="B233" s="30" t="s">
        <v>196</v>
      </c>
      <c r="C233" s="23">
        <v>120</v>
      </c>
      <c r="D233" s="24">
        <v>6.7</v>
      </c>
      <c r="E233" s="24">
        <v>7.22</v>
      </c>
      <c r="F233" s="24">
        <v>19.72</v>
      </c>
      <c r="G233" s="24">
        <f t="shared" ref="G233:G236" si="57">(D233*4)+(E233*9)+(F233*4)</f>
        <v>170.66</v>
      </c>
      <c r="H233" s="24">
        <v>0.1065</v>
      </c>
      <c r="I233" s="24">
        <v>15.477</v>
      </c>
      <c r="J233" s="24">
        <v>0.072251</v>
      </c>
      <c r="K233" s="24">
        <v>0.609</v>
      </c>
      <c r="L233" s="24">
        <v>150.49</v>
      </c>
      <c r="M233" s="24">
        <v>95.589</v>
      </c>
      <c r="N233" s="24">
        <v>25.234</v>
      </c>
      <c r="O233" s="71">
        <v>1.063</v>
      </c>
      <c r="P233" s="250"/>
    </row>
    <row r="234" s="2" customFormat="1" ht="18.75" spans="1:16">
      <c r="A234" s="37" t="s">
        <v>240</v>
      </c>
      <c r="B234" s="38" t="s">
        <v>241</v>
      </c>
      <c r="C234" s="235">
        <v>220</v>
      </c>
      <c r="D234" s="31">
        <v>11.4</v>
      </c>
      <c r="E234" s="31">
        <v>10.4</v>
      </c>
      <c r="F234" s="31">
        <v>49.4</v>
      </c>
      <c r="G234" s="24">
        <f t="shared" si="57"/>
        <v>336.8</v>
      </c>
      <c r="H234" s="31">
        <v>0.07</v>
      </c>
      <c r="I234" s="31">
        <v>0</v>
      </c>
      <c r="J234" s="31">
        <v>213.88</v>
      </c>
      <c r="K234" s="31">
        <v>0.97</v>
      </c>
      <c r="L234" s="31">
        <v>85.89</v>
      </c>
      <c r="M234" s="31">
        <v>217.49</v>
      </c>
      <c r="N234" s="31">
        <v>9.72</v>
      </c>
      <c r="O234" s="251">
        <v>0.1</v>
      </c>
      <c r="P234" s="250"/>
    </row>
    <row r="235" s="2" customFormat="1" ht="16.5" customHeight="1" spans="1:16">
      <c r="A235" s="21" t="s">
        <v>65</v>
      </c>
      <c r="B235" s="22" t="s">
        <v>66</v>
      </c>
      <c r="C235" s="23">
        <v>40</v>
      </c>
      <c r="D235" s="24">
        <v>2.64</v>
      </c>
      <c r="E235" s="24">
        <v>0.48</v>
      </c>
      <c r="F235" s="24">
        <v>13.36</v>
      </c>
      <c r="G235" s="24">
        <f t="shared" si="57"/>
        <v>68.32</v>
      </c>
      <c r="H235" s="24">
        <v>0.07</v>
      </c>
      <c r="I235" s="24">
        <v>0</v>
      </c>
      <c r="J235" s="24">
        <v>0</v>
      </c>
      <c r="K235" s="24">
        <v>0.56</v>
      </c>
      <c r="L235" s="24">
        <v>14</v>
      </c>
      <c r="M235" s="24">
        <v>63.2</v>
      </c>
      <c r="N235" s="24">
        <v>18.8</v>
      </c>
      <c r="O235" s="71">
        <v>1.56</v>
      </c>
      <c r="P235" s="250"/>
    </row>
    <row r="236" s="1" customFormat="1" ht="18.75" spans="1:16">
      <c r="A236" s="21" t="s">
        <v>146</v>
      </c>
      <c r="B236" s="236" t="s">
        <v>147</v>
      </c>
      <c r="C236" s="23">
        <v>200</v>
      </c>
      <c r="D236" s="24">
        <v>0.1</v>
      </c>
      <c r="E236" s="24">
        <v>0</v>
      </c>
      <c r="F236" s="24">
        <v>23.82</v>
      </c>
      <c r="G236" s="24">
        <f t="shared" si="57"/>
        <v>95.68</v>
      </c>
      <c r="H236" s="24">
        <v>0.02</v>
      </c>
      <c r="I236" s="24">
        <v>0.45</v>
      </c>
      <c r="J236" s="24">
        <v>0</v>
      </c>
      <c r="K236" s="70">
        <v>0</v>
      </c>
      <c r="L236" s="24">
        <v>26</v>
      </c>
      <c r="M236" s="24">
        <v>18</v>
      </c>
      <c r="N236" s="24">
        <v>6</v>
      </c>
      <c r="O236" s="71">
        <v>1.25</v>
      </c>
      <c r="P236" s="84"/>
    </row>
    <row r="237" s="6" customFormat="1" ht="16.5" customHeight="1" spans="1:16">
      <c r="A237" s="305" t="s">
        <v>39</v>
      </c>
      <c r="B237" s="306"/>
      <c r="C237" s="207">
        <f>SUM(C231:C236)</f>
        <v>930</v>
      </c>
      <c r="D237" s="208">
        <f t="shared" ref="D237:O237" si="58">SUM(D231:D236)</f>
        <v>30.48</v>
      </c>
      <c r="E237" s="208">
        <f t="shared" si="58"/>
        <v>34.13</v>
      </c>
      <c r="F237" s="208">
        <f t="shared" si="58"/>
        <v>144.55</v>
      </c>
      <c r="G237" s="208">
        <f t="shared" si="58"/>
        <v>1007.29</v>
      </c>
      <c r="H237" s="208">
        <f t="shared" si="58"/>
        <v>0.3965</v>
      </c>
      <c r="I237" s="208">
        <f t="shared" si="58"/>
        <v>35.227</v>
      </c>
      <c r="J237" s="208">
        <f t="shared" si="58"/>
        <v>363.968251</v>
      </c>
      <c r="K237" s="208">
        <f t="shared" si="58"/>
        <v>7.259</v>
      </c>
      <c r="L237" s="208">
        <f t="shared" si="58"/>
        <v>459.98</v>
      </c>
      <c r="M237" s="208">
        <f t="shared" si="58"/>
        <v>611.879</v>
      </c>
      <c r="N237" s="343">
        <f t="shared" si="58"/>
        <v>100.124</v>
      </c>
      <c r="O237" s="255">
        <f t="shared" si="58"/>
        <v>5.843</v>
      </c>
      <c r="P237" s="344"/>
    </row>
    <row r="238" s="1" customFormat="1" ht="18.75" customHeight="1" spans="1:16">
      <c r="A238" s="17" t="s">
        <v>40</v>
      </c>
      <c r="B238" s="18"/>
      <c r="C238" s="18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76"/>
      <c r="P238" s="84"/>
    </row>
    <row r="239" s="1" customFormat="1" ht="16.5" customHeight="1" spans="1:16">
      <c r="A239" s="29" t="s">
        <v>41</v>
      </c>
      <c r="B239" s="266" t="s">
        <v>125</v>
      </c>
      <c r="C239" s="23">
        <v>250</v>
      </c>
      <c r="D239" s="31">
        <v>7.25</v>
      </c>
      <c r="E239" s="31">
        <v>6.25</v>
      </c>
      <c r="F239" s="31">
        <v>10</v>
      </c>
      <c r="G239" s="31">
        <v>125</v>
      </c>
      <c r="H239" s="31">
        <v>0.1</v>
      </c>
      <c r="I239" s="31">
        <v>14.25</v>
      </c>
      <c r="J239" s="31">
        <v>0.05</v>
      </c>
      <c r="K239" s="31">
        <v>0</v>
      </c>
      <c r="L239" s="31">
        <v>300</v>
      </c>
      <c r="M239" s="31">
        <v>225</v>
      </c>
      <c r="N239" s="31">
        <v>35</v>
      </c>
      <c r="O239" s="71">
        <v>0.25</v>
      </c>
      <c r="P239" s="84"/>
    </row>
    <row r="240" s="2" customFormat="1" customHeight="1" spans="1:16">
      <c r="A240" s="21" t="s">
        <v>199</v>
      </c>
      <c r="B240" s="46" t="s">
        <v>200</v>
      </c>
      <c r="C240" s="47">
        <v>100</v>
      </c>
      <c r="D240" s="24">
        <v>4.61</v>
      </c>
      <c r="E240" s="24">
        <v>22.8</v>
      </c>
      <c r="F240" s="24">
        <v>61.54</v>
      </c>
      <c r="G240" s="24">
        <v>469</v>
      </c>
      <c r="H240" s="24">
        <v>0</v>
      </c>
      <c r="I240" s="24">
        <v>0.1</v>
      </c>
      <c r="J240" s="24">
        <v>0</v>
      </c>
      <c r="K240" s="24">
        <v>0</v>
      </c>
      <c r="L240" s="24">
        <v>24.2</v>
      </c>
      <c r="M240" s="24">
        <v>0</v>
      </c>
      <c r="N240" s="24">
        <v>5.3</v>
      </c>
      <c r="O240" s="71">
        <v>0.46</v>
      </c>
      <c r="P240" s="250"/>
    </row>
    <row r="241" s="1" customFormat="1" ht="17.25" customHeight="1" spans="1:16">
      <c r="A241" s="305" t="s">
        <v>45</v>
      </c>
      <c r="B241" s="306"/>
      <c r="C241" s="34">
        <f>SUM(C239:C240)</f>
        <v>350</v>
      </c>
      <c r="D241" s="35">
        <f>SUM(D239:D240)</f>
        <v>11.86</v>
      </c>
      <c r="E241" s="35">
        <f t="shared" ref="E241:O241" si="59">SUM(E239:E240)</f>
        <v>29.05</v>
      </c>
      <c r="F241" s="35">
        <f t="shared" si="59"/>
        <v>71.54</v>
      </c>
      <c r="G241" s="35">
        <f t="shared" si="59"/>
        <v>594</v>
      </c>
      <c r="H241" s="35">
        <f t="shared" si="59"/>
        <v>0.1</v>
      </c>
      <c r="I241" s="35">
        <f t="shared" si="59"/>
        <v>14.35</v>
      </c>
      <c r="J241" s="35">
        <f t="shared" si="59"/>
        <v>0.05</v>
      </c>
      <c r="K241" s="35">
        <f t="shared" si="59"/>
        <v>0</v>
      </c>
      <c r="L241" s="35">
        <f t="shared" si="59"/>
        <v>324.2</v>
      </c>
      <c r="M241" s="35">
        <f t="shared" si="59"/>
        <v>225</v>
      </c>
      <c r="N241" s="35">
        <f t="shared" si="59"/>
        <v>40.3</v>
      </c>
      <c r="O241" s="74">
        <f t="shared" si="59"/>
        <v>0.71</v>
      </c>
      <c r="P241" s="84"/>
    </row>
    <row r="242" s="1" customFormat="1" ht="16.5" spans="1:16">
      <c r="A242" s="218" t="s">
        <v>201</v>
      </c>
      <c r="B242" s="338"/>
      <c r="C242" s="339"/>
      <c r="D242" s="50">
        <f t="shared" ref="D242:O242" si="60">D229+D237+D241</f>
        <v>67.08</v>
      </c>
      <c r="E242" s="50">
        <f t="shared" si="60"/>
        <v>85.05</v>
      </c>
      <c r="F242" s="50">
        <f t="shared" si="60"/>
        <v>319.99</v>
      </c>
      <c r="G242" s="50">
        <f t="shared" si="60"/>
        <v>2312.68</v>
      </c>
      <c r="H242" s="50">
        <f t="shared" si="60"/>
        <v>0.7665</v>
      </c>
      <c r="I242" s="50">
        <f t="shared" si="60"/>
        <v>64.877</v>
      </c>
      <c r="J242" s="50">
        <f t="shared" si="60"/>
        <v>709.638251</v>
      </c>
      <c r="K242" s="50">
        <f t="shared" si="60"/>
        <v>8.819</v>
      </c>
      <c r="L242" s="50">
        <f t="shared" si="60"/>
        <v>1060.96</v>
      </c>
      <c r="M242" s="50">
        <f t="shared" si="60"/>
        <v>1016.939</v>
      </c>
      <c r="N242" s="50">
        <f t="shared" si="60"/>
        <v>212.474</v>
      </c>
      <c r="O242" s="82">
        <f t="shared" si="60"/>
        <v>19.933</v>
      </c>
      <c r="P242" s="293"/>
    </row>
    <row r="243" s="1" customFormat="1" ht="15.75" customHeight="1" spans="1:16">
      <c r="A243" s="51" t="s">
        <v>202</v>
      </c>
      <c r="B243" s="52"/>
      <c r="C243" s="53"/>
      <c r="D243" s="54">
        <f>D229+D237+D241</f>
        <v>67.08</v>
      </c>
      <c r="E243" s="54">
        <f t="shared" ref="E243:O243" si="61">E229+E237+E241</f>
        <v>85.05</v>
      </c>
      <c r="F243" s="54">
        <f t="shared" si="61"/>
        <v>319.99</v>
      </c>
      <c r="G243" s="54">
        <f t="shared" si="61"/>
        <v>2312.68</v>
      </c>
      <c r="H243" s="54">
        <f t="shared" si="61"/>
        <v>0.7665</v>
      </c>
      <c r="I243" s="54">
        <f t="shared" si="61"/>
        <v>64.877</v>
      </c>
      <c r="J243" s="54">
        <f t="shared" si="61"/>
        <v>709.638251</v>
      </c>
      <c r="K243" s="54">
        <f t="shared" si="61"/>
        <v>8.819</v>
      </c>
      <c r="L243" s="54">
        <f t="shared" si="61"/>
        <v>1060.96</v>
      </c>
      <c r="M243" s="54">
        <f t="shared" si="61"/>
        <v>1016.939</v>
      </c>
      <c r="N243" s="54">
        <f t="shared" si="61"/>
        <v>212.474</v>
      </c>
      <c r="O243" s="83">
        <f t="shared" si="61"/>
        <v>19.933</v>
      </c>
      <c r="P243" s="293"/>
    </row>
    <row r="245" customHeight="1" spans="14:15">
      <c r="N245" s="245"/>
      <c r="O245" s="245"/>
    </row>
    <row r="246" s="3" customFormat="1" customHeight="1" spans="1:16">
      <c r="A246" s="189" t="s">
        <v>203</v>
      </c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58" t="s">
        <v>233</v>
      </c>
      <c r="O246" s="58"/>
      <c r="P246" s="246"/>
    </row>
    <row r="247" s="3" customFormat="1" customHeight="1" spans="1:16">
      <c r="A247" s="191" t="s">
        <v>2</v>
      </c>
      <c r="B247" s="192" t="s">
        <v>3</v>
      </c>
      <c r="C247" s="192" t="s">
        <v>4</v>
      </c>
      <c r="D247" s="193" t="s">
        <v>5</v>
      </c>
      <c r="E247" s="194"/>
      <c r="F247" s="195"/>
      <c r="G247" s="196" t="s">
        <v>6</v>
      </c>
      <c r="H247" s="193" t="s">
        <v>7</v>
      </c>
      <c r="I247" s="194"/>
      <c r="J247" s="194"/>
      <c r="K247" s="195"/>
      <c r="L247" s="193" t="s">
        <v>8</v>
      </c>
      <c r="M247" s="194"/>
      <c r="N247" s="194"/>
      <c r="O247" s="247"/>
      <c r="P247" s="246"/>
    </row>
    <row r="248" s="3" customFormat="1" customHeight="1" spans="1:16">
      <c r="A248" s="197"/>
      <c r="B248" s="198"/>
      <c r="C248" s="198"/>
      <c r="D248" s="199" t="s">
        <v>9</v>
      </c>
      <c r="E248" s="199" t="s">
        <v>10</v>
      </c>
      <c r="F248" s="199" t="s">
        <v>11</v>
      </c>
      <c r="G248" s="200"/>
      <c r="H248" s="199" t="s">
        <v>12</v>
      </c>
      <c r="I248" s="199" t="s">
        <v>13</v>
      </c>
      <c r="J248" s="199" t="s">
        <v>14</v>
      </c>
      <c r="K248" s="199" t="s">
        <v>15</v>
      </c>
      <c r="L248" s="199" t="s">
        <v>16</v>
      </c>
      <c r="M248" s="199" t="s">
        <v>17</v>
      </c>
      <c r="N248" s="199" t="s">
        <v>18</v>
      </c>
      <c r="O248" s="248" t="s">
        <v>19</v>
      </c>
      <c r="P248" s="246"/>
    </row>
    <row r="249" s="3" customFormat="1" customHeight="1" spans="1:16">
      <c r="A249" s="201" t="s">
        <v>20</v>
      </c>
      <c r="B249" s="202"/>
      <c r="C249" s="203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49"/>
      <c r="P249" s="246"/>
    </row>
    <row r="250" s="2" customFormat="1" ht="18.75" spans="1:16">
      <c r="A250" s="21" t="s">
        <v>234</v>
      </c>
      <c r="B250" s="22" t="s">
        <v>22</v>
      </c>
      <c r="C250" s="23">
        <v>220</v>
      </c>
      <c r="D250" s="24">
        <v>17.06</v>
      </c>
      <c r="E250" s="24">
        <v>22.24</v>
      </c>
      <c r="F250" s="24">
        <v>57.81</v>
      </c>
      <c r="G250" s="24">
        <f>(D250*4)+(E250*9)+(F250*4)</f>
        <v>499.64</v>
      </c>
      <c r="H250" s="24">
        <v>0.13</v>
      </c>
      <c r="I250" s="24">
        <v>0.67</v>
      </c>
      <c r="J250" s="24">
        <v>0.44</v>
      </c>
      <c r="K250" s="24">
        <v>1.01</v>
      </c>
      <c r="L250" s="24">
        <v>179.39</v>
      </c>
      <c r="M250" s="24">
        <v>338.45</v>
      </c>
      <c r="N250" s="24">
        <v>27.07</v>
      </c>
      <c r="O250" s="68">
        <v>3.39</v>
      </c>
      <c r="P250" s="250"/>
    </row>
    <row r="251" s="2" customFormat="1" ht="18.75" spans="1:16">
      <c r="A251" s="21" t="s">
        <v>23</v>
      </c>
      <c r="B251" s="22" t="s">
        <v>24</v>
      </c>
      <c r="C251" s="23">
        <v>90</v>
      </c>
      <c r="D251" s="24">
        <v>3.1</v>
      </c>
      <c r="E251" s="24">
        <v>0.2</v>
      </c>
      <c r="F251" s="24">
        <v>6.5</v>
      </c>
      <c r="G251" s="24">
        <f>(D251*4)+(E251*9)+(F251*4)</f>
        <v>40.2</v>
      </c>
      <c r="H251" s="24">
        <v>0.1</v>
      </c>
      <c r="I251" s="24">
        <v>10</v>
      </c>
      <c r="J251" s="24">
        <v>0.3</v>
      </c>
      <c r="K251" s="24">
        <v>0</v>
      </c>
      <c r="L251" s="24">
        <v>20</v>
      </c>
      <c r="M251" s="24">
        <v>62</v>
      </c>
      <c r="N251" s="24">
        <v>21</v>
      </c>
      <c r="O251" s="71">
        <v>0.7</v>
      </c>
      <c r="P251" s="250"/>
    </row>
    <row r="252" s="2" customFormat="1" ht="20.25" customHeight="1" spans="1:16">
      <c r="A252" s="21" t="s">
        <v>25</v>
      </c>
      <c r="B252" s="22" t="s">
        <v>26</v>
      </c>
      <c r="C252" s="23">
        <v>50</v>
      </c>
      <c r="D252" s="24">
        <v>3.8</v>
      </c>
      <c r="E252" s="24">
        <v>0.4</v>
      </c>
      <c r="F252" s="24">
        <v>17.22</v>
      </c>
      <c r="G252" s="24">
        <v>82.25</v>
      </c>
      <c r="H252" s="24">
        <v>0.055</v>
      </c>
      <c r="I252" s="24">
        <v>0</v>
      </c>
      <c r="J252" s="24">
        <v>0</v>
      </c>
      <c r="K252" s="24">
        <v>0.55</v>
      </c>
      <c r="L252" s="24">
        <v>10</v>
      </c>
      <c r="M252" s="24">
        <v>32.5</v>
      </c>
      <c r="N252" s="24">
        <v>7</v>
      </c>
      <c r="O252" s="71">
        <v>0.55</v>
      </c>
      <c r="P252" s="250"/>
    </row>
    <row r="253" s="2" customFormat="1" ht="18.75" spans="1:16">
      <c r="A253" s="29" t="s">
        <v>27</v>
      </c>
      <c r="B253" s="30" t="s">
        <v>28</v>
      </c>
      <c r="C253" s="23">
        <v>200</v>
      </c>
      <c r="D253" s="31">
        <v>0.1</v>
      </c>
      <c r="E253" s="31">
        <v>0</v>
      </c>
      <c r="F253" s="31">
        <v>15</v>
      </c>
      <c r="G253" s="24">
        <f>(D253*4)+(E253*9)+(F253*4)</f>
        <v>60.4</v>
      </c>
      <c r="H253" s="31">
        <v>0</v>
      </c>
      <c r="I253" s="31">
        <v>0</v>
      </c>
      <c r="J253" s="31">
        <v>0</v>
      </c>
      <c r="K253" s="31">
        <v>0</v>
      </c>
      <c r="L253" s="31">
        <v>11</v>
      </c>
      <c r="M253" s="31">
        <v>3</v>
      </c>
      <c r="N253" s="31">
        <v>1</v>
      </c>
      <c r="O253" s="251">
        <v>0.3</v>
      </c>
      <c r="P253" s="250"/>
    </row>
    <row r="254" s="3" customFormat="1" customHeight="1" spans="1:16">
      <c r="A254" s="205" t="s">
        <v>29</v>
      </c>
      <c r="B254" s="206"/>
      <c r="C254" s="207">
        <f>SUM(C250:C253)</f>
        <v>560</v>
      </c>
      <c r="D254" s="207">
        <f>SUM(D250:D253)</f>
        <v>24.06</v>
      </c>
      <c r="E254" s="207">
        <f>SUM(E250:E253)</f>
        <v>22.84</v>
      </c>
      <c r="F254" s="207">
        <f>SUM(F250:F253)</f>
        <v>96.53</v>
      </c>
      <c r="G254" s="208">
        <f>SUM(G250:G253)</f>
        <v>682.49</v>
      </c>
      <c r="H254" s="207">
        <v>0.37</v>
      </c>
      <c r="I254" s="207">
        <f t="shared" ref="I254:O254" si="62">SUM(I250:I253)</f>
        <v>10.67</v>
      </c>
      <c r="J254" s="207">
        <f t="shared" si="62"/>
        <v>0.74</v>
      </c>
      <c r="K254" s="207">
        <f t="shared" si="62"/>
        <v>1.56</v>
      </c>
      <c r="L254" s="207">
        <f t="shared" si="62"/>
        <v>220.39</v>
      </c>
      <c r="M254" s="207">
        <f t="shared" si="62"/>
        <v>435.95</v>
      </c>
      <c r="N254" s="207">
        <f t="shared" si="62"/>
        <v>56.07</v>
      </c>
      <c r="O254" s="252">
        <f t="shared" si="62"/>
        <v>4.94</v>
      </c>
      <c r="P254" s="246"/>
    </row>
    <row r="255" s="3" customFormat="1" customHeight="1" spans="1:16">
      <c r="A255" s="209" t="s">
        <v>30</v>
      </c>
      <c r="B255" s="210"/>
      <c r="C255" s="211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53"/>
      <c r="P255" s="246"/>
    </row>
    <row r="256" s="3" customFormat="1" customHeight="1" spans="1:16">
      <c r="A256" s="21" t="s">
        <v>31</v>
      </c>
      <c r="B256" s="22" t="s">
        <v>32</v>
      </c>
      <c r="C256" s="23">
        <v>100</v>
      </c>
      <c r="D256" s="24">
        <v>1.6</v>
      </c>
      <c r="E256" s="24">
        <v>9.77</v>
      </c>
      <c r="F256" s="24">
        <v>10.56</v>
      </c>
      <c r="G256" s="24">
        <f>(D256*4)+(E256*9)+(F256*4)</f>
        <v>136.57</v>
      </c>
      <c r="H256" s="24">
        <v>0.03</v>
      </c>
      <c r="I256" s="24">
        <v>30.58</v>
      </c>
      <c r="J256" s="24">
        <v>0</v>
      </c>
      <c r="K256" s="70">
        <v>4.95</v>
      </c>
      <c r="L256" s="24">
        <v>48.4</v>
      </c>
      <c r="M256" s="24">
        <v>35.2</v>
      </c>
      <c r="N256" s="24">
        <v>21.18</v>
      </c>
      <c r="O256" s="71">
        <v>0.66</v>
      </c>
      <c r="P256" s="246"/>
    </row>
    <row r="257" s="2" customFormat="1" customHeight="1" spans="1:16">
      <c r="A257" s="37" t="s">
        <v>235</v>
      </c>
      <c r="B257" s="38" t="s">
        <v>34</v>
      </c>
      <c r="C257" s="213">
        <v>250</v>
      </c>
      <c r="D257" s="214">
        <v>7.63</v>
      </c>
      <c r="E257" s="214">
        <v>8.69</v>
      </c>
      <c r="F257" s="214">
        <v>32.75</v>
      </c>
      <c r="G257" s="214">
        <v>286.44</v>
      </c>
      <c r="H257" s="214">
        <v>0.18</v>
      </c>
      <c r="I257" s="214">
        <v>0.25</v>
      </c>
      <c r="J257" s="214">
        <v>137.5</v>
      </c>
      <c r="K257" s="214">
        <v>1.45</v>
      </c>
      <c r="L257" s="214">
        <v>120</v>
      </c>
      <c r="M257" s="214">
        <v>82</v>
      </c>
      <c r="N257" s="214">
        <v>10</v>
      </c>
      <c r="O257" s="254">
        <v>0.35</v>
      </c>
      <c r="P257" s="250"/>
    </row>
    <row r="258" s="2" customFormat="1" ht="19.5" customHeight="1" spans="1:16">
      <c r="A258" s="41" t="s">
        <v>236</v>
      </c>
      <c r="B258" s="42" t="s">
        <v>36</v>
      </c>
      <c r="C258" s="43">
        <v>210</v>
      </c>
      <c r="D258" s="44">
        <v>17.5</v>
      </c>
      <c r="E258" s="44">
        <v>15.48</v>
      </c>
      <c r="F258" s="44">
        <v>44.13</v>
      </c>
      <c r="G258" s="24">
        <f>(D258*4)+(E258*9)+(F258*4)</f>
        <v>385.84</v>
      </c>
      <c r="H258" s="44">
        <v>0.06</v>
      </c>
      <c r="I258" s="44">
        <v>19.4</v>
      </c>
      <c r="J258" s="44">
        <v>0</v>
      </c>
      <c r="K258" s="44">
        <v>2.5</v>
      </c>
      <c r="L258" s="44">
        <v>35.7</v>
      </c>
      <c r="M258" s="44">
        <v>49.88</v>
      </c>
      <c r="N258" s="44">
        <v>23.36</v>
      </c>
      <c r="O258" s="80">
        <v>0.84</v>
      </c>
      <c r="P258" s="250"/>
    </row>
    <row r="259" s="2" customFormat="1" customHeight="1" spans="1:16">
      <c r="A259" s="21" t="s">
        <v>25</v>
      </c>
      <c r="B259" s="22" t="s">
        <v>26</v>
      </c>
      <c r="C259" s="23">
        <v>60</v>
      </c>
      <c r="D259" s="24">
        <v>4.56</v>
      </c>
      <c r="E259" s="24">
        <v>0.48</v>
      </c>
      <c r="F259" s="24">
        <v>29.52</v>
      </c>
      <c r="G259" s="24">
        <v>141</v>
      </c>
      <c r="H259" s="24">
        <v>0.066</v>
      </c>
      <c r="I259" s="24">
        <v>0</v>
      </c>
      <c r="J259" s="24">
        <v>0</v>
      </c>
      <c r="K259" s="24">
        <v>0.66</v>
      </c>
      <c r="L259" s="24">
        <v>12</v>
      </c>
      <c r="M259" s="24">
        <v>39</v>
      </c>
      <c r="N259" s="24">
        <v>8.4</v>
      </c>
      <c r="O259" s="71">
        <v>0.66</v>
      </c>
      <c r="P259" s="250"/>
    </row>
    <row r="260" s="2" customFormat="1" customHeight="1" spans="1:16">
      <c r="A260" s="21" t="s">
        <v>37</v>
      </c>
      <c r="B260" s="45" t="s">
        <v>38</v>
      </c>
      <c r="C260" s="23">
        <v>200</v>
      </c>
      <c r="D260" s="24">
        <v>0.3</v>
      </c>
      <c r="E260" s="24">
        <v>0</v>
      </c>
      <c r="F260" s="24">
        <v>20.1</v>
      </c>
      <c r="G260" s="24">
        <f>(D260*4)+(E260*9)+(F260*4)</f>
        <v>81.6</v>
      </c>
      <c r="H260" s="24">
        <v>0</v>
      </c>
      <c r="I260" s="24">
        <v>0.8</v>
      </c>
      <c r="J260" s="24">
        <v>0</v>
      </c>
      <c r="K260" s="24">
        <v>0</v>
      </c>
      <c r="L260" s="24">
        <v>10</v>
      </c>
      <c r="M260" s="24">
        <v>6</v>
      </c>
      <c r="N260" s="24">
        <v>3</v>
      </c>
      <c r="O260" s="71">
        <v>0.6</v>
      </c>
      <c r="P260" s="250"/>
    </row>
    <row r="261" s="2" customFormat="1" ht="17.25" customHeight="1" spans="1:16">
      <c r="A261" s="205" t="s">
        <v>39</v>
      </c>
      <c r="B261" s="206"/>
      <c r="C261" s="207">
        <f t="shared" ref="C261:O261" si="63">SUM(C256:C260)</f>
        <v>820</v>
      </c>
      <c r="D261" s="208">
        <f t="shared" si="63"/>
        <v>31.59</v>
      </c>
      <c r="E261" s="208">
        <f t="shared" si="63"/>
        <v>34.42</v>
      </c>
      <c r="F261" s="208">
        <f t="shared" si="63"/>
        <v>137.06</v>
      </c>
      <c r="G261" s="208">
        <f t="shared" si="63"/>
        <v>1031.45</v>
      </c>
      <c r="H261" s="208">
        <f t="shared" si="63"/>
        <v>0.336</v>
      </c>
      <c r="I261" s="208">
        <f t="shared" si="63"/>
        <v>51.03</v>
      </c>
      <c r="J261" s="208">
        <f t="shared" si="63"/>
        <v>137.5</v>
      </c>
      <c r="K261" s="208">
        <f t="shared" si="63"/>
        <v>9.56</v>
      </c>
      <c r="L261" s="208">
        <f t="shared" si="63"/>
        <v>226.1</v>
      </c>
      <c r="M261" s="208">
        <f t="shared" si="63"/>
        <v>212.08</v>
      </c>
      <c r="N261" s="208">
        <f t="shared" si="63"/>
        <v>65.94</v>
      </c>
      <c r="O261" s="255">
        <f t="shared" si="63"/>
        <v>3.11</v>
      </c>
      <c r="P261" s="250"/>
    </row>
    <row r="262" s="3" customFormat="1" customHeight="1" spans="1:16">
      <c r="A262" s="209" t="s">
        <v>40</v>
      </c>
      <c r="B262" s="210"/>
      <c r="C262" s="215"/>
      <c r="D262" s="216"/>
      <c r="E262" s="216"/>
      <c r="F262" s="216"/>
      <c r="G262" s="216"/>
      <c r="H262" s="216"/>
      <c r="I262" s="216"/>
      <c r="J262" s="216"/>
      <c r="K262" s="216"/>
      <c r="L262" s="216"/>
      <c r="M262" s="216"/>
      <c r="N262" s="216"/>
      <c r="O262" s="256"/>
      <c r="P262" s="246"/>
    </row>
    <row r="263" s="2" customFormat="1" ht="18.75" spans="1:16">
      <c r="A263" s="21" t="s">
        <v>41</v>
      </c>
      <c r="B263" s="22" t="s">
        <v>42</v>
      </c>
      <c r="C263" s="23">
        <v>250</v>
      </c>
      <c r="D263" s="31">
        <f>(C263*5.8)/200</f>
        <v>7.25</v>
      </c>
      <c r="E263" s="31">
        <v>6.25</v>
      </c>
      <c r="F263" s="31">
        <v>10</v>
      </c>
      <c r="G263" s="31">
        <v>125</v>
      </c>
      <c r="H263" s="31">
        <v>0.1</v>
      </c>
      <c r="I263" s="31">
        <v>1.75</v>
      </c>
      <c r="J263" s="31">
        <v>0.05</v>
      </c>
      <c r="K263" s="31">
        <v>0</v>
      </c>
      <c r="L263" s="31">
        <v>300</v>
      </c>
      <c r="M263" s="31">
        <v>225</v>
      </c>
      <c r="N263" s="31">
        <v>35</v>
      </c>
      <c r="O263" s="251">
        <v>0.25</v>
      </c>
      <c r="P263" s="250"/>
    </row>
    <row r="264" s="1" customFormat="1" ht="18.75" spans="1:16">
      <c r="A264" s="21" t="s">
        <v>43</v>
      </c>
      <c r="B264" s="46" t="s">
        <v>44</v>
      </c>
      <c r="C264" s="47">
        <v>100</v>
      </c>
      <c r="D264" s="24">
        <v>9.13</v>
      </c>
      <c r="E264" s="24">
        <v>10.88</v>
      </c>
      <c r="F264" s="24">
        <v>44.59</v>
      </c>
      <c r="G264" s="24">
        <v>302.4</v>
      </c>
      <c r="H264" s="24">
        <v>0.08</v>
      </c>
      <c r="I264" s="24">
        <v>0.2</v>
      </c>
      <c r="J264" s="24">
        <v>0.15</v>
      </c>
      <c r="K264" s="24">
        <v>0.8</v>
      </c>
      <c r="L264" s="24">
        <v>66</v>
      </c>
      <c r="M264" s="24">
        <v>124</v>
      </c>
      <c r="N264" s="24">
        <v>14</v>
      </c>
      <c r="O264" s="71">
        <v>0.8</v>
      </c>
      <c r="P264" s="84"/>
    </row>
    <row r="265" s="3" customFormat="1" customHeight="1" spans="1:16">
      <c r="A265" s="205" t="s">
        <v>45</v>
      </c>
      <c r="B265" s="206"/>
      <c r="C265" s="207">
        <f t="shared" ref="C265:O265" si="64">SUM(C263:C264)</f>
        <v>350</v>
      </c>
      <c r="D265" s="217">
        <f t="shared" si="64"/>
        <v>16.38</v>
      </c>
      <c r="E265" s="217">
        <f t="shared" si="64"/>
        <v>17.13</v>
      </c>
      <c r="F265" s="217">
        <f t="shared" si="64"/>
        <v>54.59</v>
      </c>
      <c r="G265" s="217">
        <f t="shared" si="64"/>
        <v>427.4</v>
      </c>
      <c r="H265" s="217">
        <f t="shared" si="64"/>
        <v>0.18</v>
      </c>
      <c r="I265" s="217">
        <f t="shared" si="64"/>
        <v>1.95</v>
      </c>
      <c r="J265" s="217">
        <f t="shared" si="64"/>
        <v>0.2</v>
      </c>
      <c r="K265" s="217">
        <f t="shared" si="64"/>
        <v>0.8</v>
      </c>
      <c r="L265" s="217">
        <f t="shared" si="64"/>
        <v>366</v>
      </c>
      <c r="M265" s="217">
        <f t="shared" si="64"/>
        <v>349</v>
      </c>
      <c r="N265" s="217">
        <f t="shared" si="64"/>
        <v>49</v>
      </c>
      <c r="O265" s="257">
        <f t="shared" si="64"/>
        <v>1.05</v>
      </c>
      <c r="P265" s="246"/>
    </row>
    <row r="266" s="3" customFormat="1" customHeight="1" spans="1:16">
      <c r="A266" s="218" t="s">
        <v>204</v>
      </c>
      <c r="B266" s="219"/>
      <c r="C266" s="220"/>
      <c r="D266" s="221">
        <f t="shared" ref="D266:O266" si="65">D254+D261+D265</f>
        <v>72.03</v>
      </c>
      <c r="E266" s="221">
        <f t="shared" si="65"/>
        <v>74.39</v>
      </c>
      <c r="F266" s="221">
        <f t="shared" si="65"/>
        <v>288.18</v>
      </c>
      <c r="G266" s="221">
        <f t="shared" si="65"/>
        <v>2141.34</v>
      </c>
      <c r="H266" s="221">
        <f t="shared" si="65"/>
        <v>0.886</v>
      </c>
      <c r="I266" s="221">
        <f t="shared" si="65"/>
        <v>63.65</v>
      </c>
      <c r="J266" s="221">
        <f t="shared" si="65"/>
        <v>138.44</v>
      </c>
      <c r="K266" s="221">
        <f t="shared" si="65"/>
        <v>11.92</v>
      </c>
      <c r="L266" s="221">
        <f t="shared" si="65"/>
        <v>812.49</v>
      </c>
      <c r="M266" s="221">
        <f t="shared" si="65"/>
        <v>997.03</v>
      </c>
      <c r="N266" s="221">
        <f t="shared" si="65"/>
        <v>171.01</v>
      </c>
      <c r="O266" s="258">
        <f t="shared" si="65"/>
        <v>9.1</v>
      </c>
      <c r="P266" s="246"/>
    </row>
    <row r="267" s="3" customFormat="1" customHeight="1" spans="1:16">
      <c r="A267" s="222" t="s">
        <v>205</v>
      </c>
      <c r="B267" s="223"/>
      <c r="C267" s="224"/>
      <c r="D267" s="54">
        <f t="shared" ref="D267:O267" si="66">D254+D261+D265</f>
        <v>72.03</v>
      </c>
      <c r="E267" s="54">
        <f t="shared" si="66"/>
        <v>74.39</v>
      </c>
      <c r="F267" s="54">
        <f t="shared" si="66"/>
        <v>288.18</v>
      </c>
      <c r="G267" s="54">
        <f t="shared" si="66"/>
        <v>2141.34</v>
      </c>
      <c r="H267" s="54">
        <f t="shared" si="66"/>
        <v>0.886</v>
      </c>
      <c r="I267" s="54">
        <f t="shared" si="66"/>
        <v>63.65</v>
      </c>
      <c r="J267" s="54">
        <f t="shared" si="66"/>
        <v>138.44</v>
      </c>
      <c r="K267" s="54">
        <f t="shared" si="66"/>
        <v>11.92</v>
      </c>
      <c r="L267" s="54">
        <f t="shared" si="66"/>
        <v>812.49</v>
      </c>
      <c r="M267" s="54">
        <f t="shared" si="66"/>
        <v>997.03</v>
      </c>
      <c r="N267" s="54">
        <f t="shared" si="66"/>
        <v>171.01</v>
      </c>
      <c r="O267" s="83">
        <f t="shared" si="66"/>
        <v>9.1</v>
      </c>
      <c r="P267" s="246"/>
    </row>
    <row r="268" s="3" customFormat="1" customHeight="1" spans="1:16">
      <c r="A268" s="225"/>
      <c r="B268" s="190"/>
      <c r="C268" s="190"/>
      <c r="D268" s="226"/>
      <c r="E268" s="226"/>
      <c r="F268" s="226"/>
      <c r="G268" s="226"/>
      <c r="H268" s="226"/>
      <c r="I268" s="226"/>
      <c r="J268" s="226"/>
      <c r="K268" s="226"/>
      <c r="L268" s="226"/>
      <c r="M268" s="226"/>
      <c r="N268" s="226"/>
      <c r="O268" s="226"/>
      <c r="P268" s="246"/>
    </row>
    <row r="269" customHeight="1" spans="1:15">
      <c r="A269" s="225"/>
      <c r="B269" s="190"/>
      <c r="C269" s="190"/>
      <c r="D269" s="226"/>
      <c r="E269" s="226"/>
      <c r="F269" s="226"/>
      <c r="G269" s="226"/>
      <c r="H269" s="226"/>
      <c r="I269" s="226"/>
      <c r="J269" s="226"/>
      <c r="K269" s="226"/>
      <c r="L269" s="226"/>
      <c r="M269" s="226"/>
      <c r="N269" s="259"/>
      <c r="O269" s="259"/>
    </row>
    <row r="270" s="3" customFormat="1" customHeight="1" spans="1:16">
      <c r="A270" s="225"/>
      <c r="B270" s="190"/>
      <c r="C270" s="190"/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59"/>
      <c r="O270" s="259"/>
      <c r="P270" s="246"/>
    </row>
    <row r="271" s="3" customFormat="1" customHeight="1" spans="1:16">
      <c r="A271" s="189" t="s">
        <v>269</v>
      </c>
      <c r="B271" s="190"/>
      <c r="C271" s="190"/>
      <c r="D271" s="226"/>
      <c r="E271" s="226"/>
      <c r="F271" s="226"/>
      <c r="G271" s="226"/>
      <c r="H271" s="226"/>
      <c r="I271" s="226"/>
      <c r="J271" s="226"/>
      <c r="K271" s="226"/>
      <c r="L271" s="226"/>
      <c r="M271" s="226"/>
      <c r="N271" s="58" t="s">
        <v>233</v>
      </c>
      <c r="O271" s="58"/>
      <c r="P271" s="246"/>
    </row>
    <row r="272" s="3" customFormat="1" customHeight="1" spans="1:16">
      <c r="A272" s="191" t="s">
        <v>2</v>
      </c>
      <c r="B272" s="192" t="s">
        <v>3</v>
      </c>
      <c r="C272" s="192" t="s">
        <v>4</v>
      </c>
      <c r="D272" s="193" t="s">
        <v>5</v>
      </c>
      <c r="E272" s="194"/>
      <c r="F272" s="195"/>
      <c r="G272" s="196" t="s">
        <v>6</v>
      </c>
      <c r="H272" s="193" t="s">
        <v>7</v>
      </c>
      <c r="I272" s="194"/>
      <c r="J272" s="194"/>
      <c r="K272" s="195"/>
      <c r="L272" s="193" t="s">
        <v>8</v>
      </c>
      <c r="M272" s="194"/>
      <c r="N272" s="194"/>
      <c r="O272" s="247"/>
      <c r="P272" s="246"/>
    </row>
    <row r="273" s="3" customFormat="1" customHeight="1" spans="1:16">
      <c r="A273" s="197"/>
      <c r="B273" s="198"/>
      <c r="C273" s="198"/>
      <c r="D273" s="199" t="s">
        <v>9</v>
      </c>
      <c r="E273" s="199" t="s">
        <v>10</v>
      </c>
      <c r="F273" s="199" t="s">
        <v>11</v>
      </c>
      <c r="G273" s="200"/>
      <c r="H273" s="199" t="s">
        <v>12</v>
      </c>
      <c r="I273" s="199" t="s">
        <v>13</v>
      </c>
      <c r="J273" s="199" t="s">
        <v>14</v>
      </c>
      <c r="K273" s="199" t="s">
        <v>15</v>
      </c>
      <c r="L273" s="199" t="s">
        <v>16</v>
      </c>
      <c r="M273" s="199" t="s">
        <v>17</v>
      </c>
      <c r="N273" s="199" t="s">
        <v>18</v>
      </c>
      <c r="O273" s="248" t="s">
        <v>19</v>
      </c>
      <c r="P273" s="246"/>
    </row>
    <row r="274" s="3" customFormat="1" customHeight="1" spans="1:16">
      <c r="A274" s="201" t="s">
        <v>20</v>
      </c>
      <c r="B274" s="202"/>
      <c r="C274" s="203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  <c r="O274" s="249"/>
      <c r="P274" s="246"/>
    </row>
    <row r="275" s="2" customFormat="1" ht="18.75" spans="1:16">
      <c r="A275" s="227" t="s">
        <v>237</v>
      </c>
      <c r="B275" s="228" t="s">
        <v>50</v>
      </c>
      <c r="C275" s="229">
        <v>250</v>
      </c>
      <c r="D275" s="24">
        <v>17.66</v>
      </c>
      <c r="E275" s="24">
        <v>6.62</v>
      </c>
      <c r="F275" s="24">
        <v>53.15</v>
      </c>
      <c r="G275" s="24">
        <f>(D275*4)+(E275*9)+(F275*4)</f>
        <v>342.82</v>
      </c>
      <c r="H275" s="24">
        <v>0.25</v>
      </c>
      <c r="I275" s="24">
        <v>0</v>
      </c>
      <c r="J275" s="24">
        <v>239.68</v>
      </c>
      <c r="K275" s="24">
        <v>15</v>
      </c>
      <c r="L275" s="24">
        <v>118.75</v>
      </c>
      <c r="M275" s="24">
        <v>118.75</v>
      </c>
      <c r="N275" s="24">
        <v>26.25</v>
      </c>
      <c r="O275" s="71">
        <v>4.5</v>
      </c>
      <c r="P275" s="250"/>
    </row>
    <row r="276" s="2" customFormat="1" customHeight="1" spans="1:16">
      <c r="A276" s="21" t="s">
        <v>51</v>
      </c>
      <c r="B276" s="22" t="s">
        <v>238</v>
      </c>
      <c r="C276" s="23">
        <v>60</v>
      </c>
      <c r="D276" s="24">
        <v>2.74</v>
      </c>
      <c r="E276" s="24">
        <v>13.84</v>
      </c>
      <c r="F276" s="24">
        <v>18</v>
      </c>
      <c r="G276" s="24">
        <v>207.52</v>
      </c>
      <c r="H276" s="24">
        <v>0.05</v>
      </c>
      <c r="I276" s="24">
        <v>0</v>
      </c>
      <c r="J276" s="24">
        <v>60</v>
      </c>
      <c r="K276" s="24">
        <v>0.3</v>
      </c>
      <c r="L276" s="24">
        <v>49.2</v>
      </c>
      <c r="M276" s="24">
        <v>13</v>
      </c>
      <c r="N276" s="24">
        <v>6.05</v>
      </c>
      <c r="O276" s="71">
        <v>0</v>
      </c>
      <c r="P276" s="250"/>
    </row>
    <row r="277" s="2" customFormat="1" customHeight="1" spans="1:16">
      <c r="A277" s="21" t="s">
        <v>53</v>
      </c>
      <c r="B277" s="22" t="s">
        <v>54</v>
      </c>
      <c r="C277" s="23">
        <v>100</v>
      </c>
      <c r="D277" s="31">
        <v>0.9</v>
      </c>
      <c r="E277" s="31">
        <v>0.2</v>
      </c>
      <c r="F277" s="31">
        <v>8.1</v>
      </c>
      <c r="G277" s="31">
        <v>43</v>
      </c>
      <c r="H277" s="31">
        <v>0.04</v>
      </c>
      <c r="I277" s="31">
        <v>60</v>
      </c>
      <c r="J277" s="31">
        <v>0</v>
      </c>
      <c r="K277" s="31">
        <v>0.2</v>
      </c>
      <c r="L277" s="31">
        <v>34</v>
      </c>
      <c r="M277" s="31">
        <v>23</v>
      </c>
      <c r="N277" s="31">
        <v>13</v>
      </c>
      <c r="O277" s="251">
        <v>0.3</v>
      </c>
      <c r="P277" s="250"/>
    </row>
    <row r="278" s="2" customFormat="1" customHeight="1" spans="1:16">
      <c r="A278" s="21" t="s">
        <v>55</v>
      </c>
      <c r="B278" s="22" t="s">
        <v>56</v>
      </c>
      <c r="C278" s="23">
        <v>200</v>
      </c>
      <c r="D278" s="24">
        <v>2.2</v>
      </c>
      <c r="E278" s="24">
        <v>2.2</v>
      </c>
      <c r="F278" s="24">
        <v>22.4</v>
      </c>
      <c r="G278" s="24">
        <f>(D278*4)+(E278*9)+(F278*4)</f>
        <v>118.2</v>
      </c>
      <c r="H278" s="24">
        <v>0.02</v>
      </c>
      <c r="I278" s="24">
        <v>0.2</v>
      </c>
      <c r="J278" s="24">
        <v>0.01</v>
      </c>
      <c r="K278" s="24">
        <v>0</v>
      </c>
      <c r="L278" s="24">
        <v>62</v>
      </c>
      <c r="M278" s="24">
        <v>71</v>
      </c>
      <c r="N278" s="24">
        <v>23</v>
      </c>
      <c r="O278" s="71">
        <v>1</v>
      </c>
      <c r="P278" s="250"/>
    </row>
    <row r="279" s="3" customFormat="1" customHeight="1" spans="1:16">
      <c r="A279" s="205" t="s">
        <v>29</v>
      </c>
      <c r="B279" s="206"/>
      <c r="C279" s="207">
        <f t="shared" ref="C279:O279" si="67">SUM(C275:C278)</f>
        <v>610</v>
      </c>
      <c r="D279" s="208">
        <f t="shared" si="67"/>
        <v>23.5</v>
      </c>
      <c r="E279" s="208">
        <f t="shared" si="67"/>
        <v>22.86</v>
      </c>
      <c r="F279" s="208">
        <f t="shared" si="67"/>
        <v>101.65</v>
      </c>
      <c r="G279" s="208">
        <f t="shared" si="67"/>
        <v>711.54</v>
      </c>
      <c r="H279" s="208">
        <f t="shared" si="67"/>
        <v>0.36</v>
      </c>
      <c r="I279" s="208">
        <f t="shared" si="67"/>
        <v>60.2</v>
      </c>
      <c r="J279" s="208">
        <f t="shared" si="67"/>
        <v>299.69</v>
      </c>
      <c r="K279" s="208">
        <f t="shared" si="67"/>
        <v>15.5</v>
      </c>
      <c r="L279" s="208">
        <f t="shared" si="67"/>
        <v>263.95</v>
      </c>
      <c r="M279" s="208">
        <f t="shared" si="67"/>
        <v>225.75</v>
      </c>
      <c r="N279" s="208">
        <f t="shared" si="67"/>
        <v>68.3</v>
      </c>
      <c r="O279" s="255">
        <f t="shared" si="67"/>
        <v>5.8</v>
      </c>
      <c r="P279" s="246"/>
    </row>
    <row r="280" s="3" customFormat="1" customHeight="1" spans="1:16">
      <c r="A280" s="209" t="s">
        <v>30</v>
      </c>
      <c r="B280" s="210"/>
      <c r="C280" s="211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53"/>
      <c r="P280" s="246"/>
    </row>
    <row r="281" s="3" customFormat="1" customHeight="1" spans="1:16">
      <c r="A281" s="21" t="s">
        <v>57</v>
      </c>
      <c r="B281" s="230" t="s">
        <v>58</v>
      </c>
      <c r="C281" s="23">
        <v>100</v>
      </c>
      <c r="D281" s="24">
        <v>2</v>
      </c>
      <c r="E281" s="24">
        <v>6</v>
      </c>
      <c r="F281" s="24">
        <v>15.2</v>
      </c>
      <c r="G281" s="24">
        <f>(D281*4)+(E281*9)+(F281*4)</f>
        <v>122.8</v>
      </c>
      <c r="H281" s="24">
        <v>0.07</v>
      </c>
      <c r="I281" s="24">
        <v>10.1</v>
      </c>
      <c r="J281" s="24">
        <v>0</v>
      </c>
      <c r="K281" s="70">
        <v>2.8</v>
      </c>
      <c r="L281" s="24">
        <v>16</v>
      </c>
      <c r="M281" s="24">
        <v>46</v>
      </c>
      <c r="N281" s="24">
        <v>18</v>
      </c>
      <c r="O281" s="71">
        <v>0.7</v>
      </c>
      <c r="P281" s="246"/>
    </row>
    <row r="282" s="3" customFormat="1" customHeight="1" spans="1:16">
      <c r="A282" s="21" t="s">
        <v>239</v>
      </c>
      <c r="B282" s="22" t="s">
        <v>60</v>
      </c>
      <c r="C282" s="23">
        <v>250</v>
      </c>
      <c r="D282" s="24">
        <v>3.02</v>
      </c>
      <c r="E282" s="24">
        <v>9.48</v>
      </c>
      <c r="F282" s="24">
        <v>27.84</v>
      </c>
      <c r="G282" s="24">
        <v>219.3</v>
      </c>
      <c r="H282" s="24">
        <v>0.09</v>
      </c>
      <c r="I282" s="24">
        <v>11.47</v>
      </c>
      <c r="J282" s="24">
        <v>115.48</v>
      </c>
      <c r="K282" s="24">
        <v>0.31</v>
      </c>
      <c r="L282" s="24">
        <v>122.05</v>
      </c>
      <c r="M282" s="24">
        <v>116.02</v>
      </c>
      <c r="N282" s="24">
        <v>25</v>
      </c>
      <c r="O282" s="71">
        <v>0.11</v>
      </c>
      <c r="P282" s="246"/>
    </row>
    <row r="283" s="2" customFormat="1" ht="18.75" spans="1:16">
      <c r="A283" s="231" t="s">
        <v>61</v>
      </c>
      <c r="B283" s="232" t="s">
        <v>62</v>
      </c>
      <c r="C283" s="233">
        <v>100</v>
      </c>
      <c r="D283" s="234">
        <v>15.41</v>
      </c>
      <c r="E283" s="234">
        <v>11.8</v>
      </c>
      <c r="F283" s="234">
        <v>20.5</v>
      </c>
      <c r="G283" s="24">
        <f>(D283*4)+(E283*9)+(F283*4)</f>
        <v>249.84</v>
      </c>
      <c r="H283" s="24">
        <v>0.12</v>
      </c>
      <c r="I283" s="24">
        <v>1.3</v>
      </c>
      <c r="J283" s="24">
        <v>153</v>
      </c>
      <c r="K283" s="24">
        <v>0</v>
      </c>
      <c r="L283" s="24">
        <v>187.69</v>
      </c>
      <c r="M283" s="24">
        <v>23.2</v>
      </c>
      <c r="N283" s="24">
        <v>0</v>
      </c>
      <c r="O283" s="71">
        <v>0.05</v>
      </c>
      <c r="P283" s="250"/>
    </row>
    <row r="284" s="2" customFormat="1" ht="18.75" spans="1:16">
      <c r="A284" s="37" t="s">
        <v>240</v>
      </c>
      <c r="B284" s="38" t="s">
        <v>241</v>
      </c>
      <c r="C284" s="235">
        <v>220</v>
      </c>
      <c r="D284" s="31">
        <v>11.4</v>
      </c>
      <c r="E284" s="31">
        <v>7.08</v>
      </c>
      <c r="F284" s="31">
        <v>49.4</v>
      </c>
      <c r="G284" s="24">
        <f>(D284*4)+(E284*9)+(F284*4)</f>
        <v>306.92</v>
      </c>
      <c r="H284" s="31">
        <v>0.07</v>
      </c>
      <c r="I284" s="31">
        <v>0</v>
      </c>
      <c r="J284" s="31">
        <v>213.88</v>
      </c>
      <c r="K284" s="31">
        <v>0.97</v>
      </c>
      <c r="L284" s="31">
        <v>85.89</v>
      </c>
      <c r="M284" s="31">
        <v>217.49</v>
      </c>
      <c r="N284" s="31">
        <v>9.72</v>
      </c>
      <c r="O284" s="251">
        <v>0.1</v>
      </c>
      <c r="P284" s="250"/>
    </row>
    <row r="285" s="2" customFormat="1" ht="17.25" customHeight="1" spans="1:16">
      <c r="A285" s="21" t="s">
        <v>65</v>
      </c>
      <c r="B285" s="22" t="s">
        <v>66</v>
      </c>
      <c r="C285" s="23">
        <v>35</v>
      </c>
      <c r="D285" s="24">
        <v>2.31</v>
      </c>
      <c r="E285" s="24">
        <v>0.42</v>
      </c>
      <c r="F285" s="24">
        <v>11.69</v>
      </c>
      <c r="G285" s="24">
        <f>(D285*4)+(E285*9)+(F285*4)</f>
        <v>59.78</v>
      </c>
      <c r="H285" s="24">
        <v>0.055</v>
      </c>
      <c r="I285" s="24">
        <v>0</v>
      </c>
      <c r="J285" s="24">
        <v>0</v>
      </c>
      <c r="K285" s="24">
        <v>0.49</v>
      </c>
      <c r="L285" s="24">
        <v>12.25</v>
      </c>
      <c r="M285" s="24">
        <v>55.3</v>
      </c>
      <c r="N285" s="24">
        <v>16.45</v>
      </c>
      <c r="O285" s="71">
        <v>1.37</v>
      </c>
      <c r="P285" s="250"/>
    </row>
    <row r="286" s="3" customFormat="1" customHeight="1" spans="1:16">
      <c r="A286" s="21" t="s">
        <v>37</v>
      </c>
      <c r="B286" s="236" t="s">
        <v>124</v>
      </c>
      <c r="C286" s="23">
        <v>200</v>
      </c>
      <c r="D286" s="24">
        <v>0.3</v>
      </c>
      <c r="E286" s="24">
        <v>0</v>
      </c>
      <c r="F286" s="24">
        <v>20.1</v>
      </c>
      <c r="G286" s="24">
        <f>(D286*4)+(E286*9)+(F286*4)</f>
        <v>81.6</v>
      </c>
      <c r="H286" s="24">
        <v>0</v>
      </c>
      <c r="I286" s="24">
        <v>0.8</v>
      </c>
      <c r="J286" s="24">
        <v>0</v>
      </c>
      <c r="K286" s="24">
        <v>0</v>
      </c>
      <c r="L286" s="24">
        <v>10</v>
      </c>
      <c r="M286" s="24">
        <v>6</v>
      </c>
      <c r="N286" s="24">
        <v>3</v>
      </c>
      <c r="O286" s="71">
        <v>0.6</v>
      </c>
      <c r="P286" s="246"/>
    </row>
    <row r="287" s="3" customFormat="1" customHeight="1" spans="1:16">
      <c r="A287" s="205" t="s">
        <v>39</v>
      </c>
      <c r="B287" s="206"/>
      <c r="C287" s="207">
        <f t="shared" ref="C287:O287" si="68">SUM(C281:C286)</f>
        <v>905</v>
      </c>
      <c r="D287" s="208">
        <f t="shared" si="68"/>
        <v>34.44</v>
      </c>
      <c r="E287" s="208">
        <f t="shared" si="68"/>
        <v>34.78</v>
      </c>
      <c r="F287" s="208">
        <f t="shared" si="68"/>
        <v>144.73</v>
      </c>
      <c r="G287" s="208">
        <f t="shared" si="68"/>
        <v>1040.24</v>
      </c>
      <c r="H287" s="208">
        <f t="shared" si="68"/>
        <v>0.405</v>
      </c>
      <c r="I287" s="208">
        <f t="shared" si="68"/>
        <v>23.67</v>
      </c>
      <c r="J287" s="208">
        <f t="shared" si="68"/>
        <v>482.36</v>
      </c>
      <c r="K287" s="208">
        <f t="shared" si="68"/>
        <v>4.57</v>
      </c>
      <c r="L287" s="208">
        <f t="shared" si="68"/>
        <v>433.88</v>
      </c>
      <c r="M287" s="208">
        <f t="shared" si="68"/>
        <v>464.01</v>
      </c>
      <c r="N287" s="208">
        <f t="shared" si="68"/>
        <v>72.17</v>
      </c>
      <c r="O287" s="255">
        <f t="shared" si="68"/>
        <v>2.93</v>
      </c>
      <c r="P287" s="246"/>
    </row>
    <row r="288" s="1" customFormat="1" ht="16.5" spans="1:16">
      <c r="A288" s="209" t="s">
        <v>40</v>
      </c>
      <c r="B288" s="210"/>
      <c r="C288" s="211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53"/>
      <c r="P288" s="84"/>
    </row>
    <row r="289" s="1" customFormat="1" ht="18.75" spans="1:16">
      <c r="A289" s="21" t="s">
        <v>41</v>
      </c>
      <c r="B289" s="22" t="s">
        <v>69</v>
      </c>
      <c r="C289" s="23">
        <v>250</v>
      </c>
      <c r="D289" s="24">
        <v>7.25</v>
      </c>
      <c r="E289" s="24">
        <v>6.25</v>
      </c>
      <c r="F289" s="24">
        <v>10</v>
      </c>
      <c r="G289" s="24">
        <v>125</v>
      </c>
      <c r="H289" s="24">
        <v>0.1</v>
      </c>
      <c r="I289" s="24">
        <v>1.75</v>
      </c>
      <c r="J289" s="24">
        <v>0.05</v>
      </c>
      <c r="K289" s="24">
        <v>0</v>
      </c>
      <c r="L289" s="24">
        <v>300</v>
      </c>
      <c r="M289" s="24">
        <v>225</v>
      </c>
      <c r="N289" s="24">
        <v>35</v>
      </c>
      <c r="O289" s="71">
        <v>0.25</v>
      </c>
      <c r="P289" s="84"/>
    </row>
    <row r="290" s="3" customFormat="1" customHeight="1" spans="1:16">
      <c r="A290" s="21" t="s">
        <v>70</v>
      </c>
      <c r="B290" s="46" t="s">
        <v>71</v>
      </c>
      <c r="C290" s="23">
        <v>100</v>
      </c>
      <c r="D290" s="24">
        <v>7.87</v>
      </c>
      <c r="E290" s="24">
        <v>5.33</v>
      </c>
      <c r="F290" s="24">
        <v>52.84</v>
      </c>
      <c r="G290" s="24">
        <v>290.67</v>
      </c>
      <c r="H290" s="24">
        <v>0.03</v>
      </c>
      <c r="I290" s="24">
        <v>21.85</v>
      </c>
      <c r="J290" s="24">
        <v>0.07</v>
      </c>
      <c r="K290" s="24">
        <v>0.63</v>
      </c>
      <c r="L290" s="24">
        <v>77.2</v>
      </c>
      <c r="M290" s="24">
        <v>62</v>
      </c>
      <c r="N290" s="24">
        <v>11</v>
      </c>
      <c r="O290" s="71">
        <v>1.16</v>
      </c>
      <c r="P290" s="246"/>
    </row>
    <row r="291" s="3" customFormat="1" customHeight="1" spans="1:16">
      <c r="A291" s="205" t="s">
        <v>45</v>
      </c>
      <c r="B291" s="206"/>
      <c r="C291" s="207">
        <f>SUM(C289:C290)</f>
        <v>350</v>
      </c>
      <c r="D291" s="217">
        <f>SUM(D289:D290)</f>
        <v>15.12</v>
      </c>
      <c r="E291" s="217">
        <f t="shared" ref="E291:O291" si="69">SUM(E289:E290)</f>
        <v>11.58</v>
      </c>
      <c r="F291" s="217">
        <f t="shared" si="69"/>
        <v>62.84</v>
      </c>
      <c r="G291" s="217">
        <f t="shared" si="69"/>
        <v>415.67</v>
      </c>
      <c r="H291" s="217">
        <f t="shared" si="69"/>
        <v>0.13</v>
      </c>
      <c r="I291" s="217">
        <f t="shared" si="69"/>
        <v>23.6</v>
      </c>
      <c r="J291" s="217">
        <f t="shared" si="69"/>
        <v>0.12</v>
      </c>
      <c r="K291" s="217">
        <f t="shared" si="69"/>
        <v>0.63</v>
      </c>
      <c r="L291" s="217">
        <f t="shared" si="69"/>
        <v>377.2</v>
      </c>
      <c r="M291" s="217">
        <f t="shared" si="69"/>
        <v>287</v>
      </c>
      <c r="N291" s="217">
        <f t="shared" si="69"/>
        <v>46</v>
      </c>
      <c r="O291" s="257">
        <f t="shared" si="69"/>
        <v>1.41</v>
      </c>
      <c r="P291" s="246"/>
    </row>
    <row r="292" s="3" customFormat="1" customHeight="1" spans="1:16">
      <c r="A292" s="218" t="s">
        <v>270</v>
      </c>
      <c r="B292" s="219"/>
      <c r="C292" s="220"/>
      <c r="D292" s="221">
        <f t="shared" ref="D292:O292" si="70">D279+D287+D291</f>
        <v>73.06</v>
      </c>
      <c r="E292" s="221">
        <f t="shared" si="70"/>
        <v>69.22</v>
      </c>
      <c r="F292" s="221">
        <f t="shared" si="70"/>
        <v>309.22</v>
      </c>
      <c r="G292" s="221">
        <f t="shared" si="70"/>
        <v>2167.45</v>
      </c>
      <c r="H292" s="221">
        <f t="shared" si="70"/>
        <v>0.895</v>
      </c>
      <c r="I292" s="221">
        <f t="shared" si="70"/>
        <v>107.47</v>
      </c>
      <c r="J292" s="221">
        <f t="shared" si="70"/>
        <v>782.17</v>
      </c>
      <c r="K292" s="221">
        <f t="shared" si="70"/>
        <v>20.7</v>
      </c>
      <c r="L292" s="221">
        <f t="shared" si="70"/>
        <v>1075.03</v>
      </c>
      <c r="M292" s="221">
        <f t="shared" si="70"/>
        <v>976.76</v>
      </c>
      <c r="N292" s="221">
        <f t="shared" si="70"/>
        <v>186.47</v>
      </c>
      <c r="O292" s="258">
        <f t="shared" si="70"/>
        <v>10.14</v>
      </c>
      <c r="P292" s="246"/>
    </row>
    <row r="293" s="3" customFormat="1" customHeight="1" spans="1:16">
      <c r="A293" s="222" t="s">
        <v>208</v>
      </c>
      <c r="B293" s="223"/>
      <c r="C293" s="224"/>
      <c r="D293" s="54">
        <f t="shared" ref="D293:O293" si="71">D279+D287+D291</f>
        <v>73.06</v>
      </c>
      <c r="E293" s="54">
        <f t="shared" si="71"/>
        <v>69.22</v>
      </c>
      <c r="F293" s="54">
        <f t="shared" si="71"/>
        <v>309.22</v>
      </c>
      <c r="G293" s="54">
        <f t="shared" si="71"/>
        <v>2167.45</v>
      </c>
      <c r="H293" s="54">
        <f t="shared" si="71"/>
        <v>0.895</v>
      </c>
      <c r="I293" s="54">
        <f t="shared" si="71"/>
        <v>107.47</v>
      </c>
      <c r="J293" s="54">
        <f t="shared" si="71"/>
        <v>782.17</v>
      </c>
      <c r="K293" s="54">
        <f t="shared" si="71"/>
        <v>20.7</v>
      </c>
      <c r="L293" s="54">
        <f t="shared" si="71"/>
        <v>1075.03</v>
      </c>
      <c r="M293" s="54">
        <f t="shared" si="71"/>
        <v>976.76</v>
      </c>
      <c r="N293" s="54">
        <f t="shared" si="71"/>
        <v>186.47</v>
      </c>
      <c r="O293" s="83">
        <f t="shared" si="71"/>
        <v>10.14</v>
      </c>
      <c r="P293" s="246"/>
    </row>
    <row r="294" s="3" customFormat="1" customHeight="1" spans="1:16">
      <c r="A294" s="190"/>
      <c r="B294" s="190"/>
      <c r="C294" s="190"/>
      <c r="D294" s="226"/>
      <c r="E294" s="226"/>
      <c r="F294" s="226"/>
      <c r="G294" s="226"/>
      <c r="H294" s="226"/>
      <c r="I294" s="226"/>
      <c r="J294" s="226"/>
      <c r="K294" s="226"/>
      <c r="L294" s="226"/>
      <c r="M294" s="226"/>
      <c r="N294" s="226"/>
      <c r="O294" s="226"/>
      <c r="P294" s="246"/>
    </row>
    <row r="295" customHeight="1" spans="1:15">
      <c r="A295" s="189"/>
      <c r="B295" s="190"/>
      <c r="C295" s="190"/>
      <c r="D295" s="226"/>
      <c r="E295" s="226"/>
      <c r="F295" s="226"/>
      <c r="G295" s="226"/>
      <c r="H295" s="226"/>
      <c r="I295" s="226"/>
      <c r="J295" s="226"/>
      <c r="K295" s="226"/>
      <c r="L295" s="226"/>
      <c r="M295" s="226"/>
      <c r="N295" s="58"/>
      <c r="O295" s="58"/>
    </row>
    <row r="296" s="3" customFormat="1" customHeight="1" spans="1:16">
      <c r="A296" s="190"/>
      <c r="B296" s="190"/>
      <c r="C296" s="190"/>
      <c r="D296" s="226"/>
      <c r="E296" s="226"/>
      <c r="F296" s="226"/>
      <c r="G296" s="226"/>
      <c r="H296" s="226"/>
      <c r="I296" s="226"/>
      <c r="J296" s="226"/>
      <c r="K296" s="226"/>
      <c r="L296" s="226"/>
      <c r="M296" s="226"/>
      <c r="N296" s="245"/>
      <c r="O296" s="245"/>
      <c r="P296" s="246"/>
    </row>
    <row r="297" s="3" customFormat="1" customHeight="1" spans="1:16">
      <c r="A297" s="189" t="s">
        <v>209</v>
      </c>
      <c r="B297" s="190"/>
      <c r="C297" s="190"/>
      <c r="D297" s="226"/>
      <c r="E297" s="226"/>
      <c r="F297" s="226"/>
      <c r="G297" s="226"/>
      <c r="H297" s="226"/>
      <c r="I297" s="226"/>
      <c r="J297" s="226"/>
      <c r="K297" s="226"/>
      <c r="L297" s="226"/>
      <c r="M297" s="226"/>
      <c r="N297" s="58" t="s">
        <v>233</v>
      </c>
      <c r="O297" s="58"/>
      <c r="P297" s="246"/>
    </row>
    <row r="298" s="3" customFormat="1" customHeight="1" spans="1:16">
      <c r="A298" s="191" t="s">
        <v>2</v>
      </c>
      <c r="B298" s="192" t="s">
        <v>3</v>
      </c>
      <c r="C298" s="192" t="s">
        <v>4</v>
      </c>
      <c r="D298" s="193" t="s">
        <v>5</v>
      </c>
      <c r="E298" s="194"/>
      <c r="F298" s="195"/>
      <c r="G298" s="196" t="s">
        <v>6</v>
      </c>
      <c r="H298" s="193" t="s">
        <v>7</v>
      </c>
      <c r="I298" s="194"/>
      <c r="J298" s="194"/>
      <c r="K298" s="195"/>
      <c r="L298" s="193" t="s">
        <v>8</v>
      </c>
      <c r="M298" s="194"/>
      <c r="N298" s="194"/>
      <c r="O298" s="247"/>
      <c r="P298" s="246"/>
    </row>
    <row r="299" s="3" customFormat="1" customHeight="1" spans="1:16">
      <c r="A299" s="197"/>
      <c r="B299" s="198"/>
      <c r="C299" s="198"/>
      <c r="D299" s="199" t="s">
        <v>9</v>
      </c>
      <c r="E299" s="199" t="s">
        <v>10</v>
      </c>
      <c r="F299" s="199" t="s">
        <v>11</v>
      </c>
      <c r="G299" s="200"/>
      <c r="H299" s="199" t="s">
        <v>12</v>
      </c>
      <c r="I299" s="199" t="s">
        <v>13</v>
      </c>
      <c r="J299" s="199" t="s">
        <v>14</v>
      </c>
      <c r="K299" s="199" t="s">
        <v>15</v>
      </c>
      <c r="L299" s="199" t="s">
        <v>16</v>
      </c>
      <c r="M299" s="199" t="s">
        <v>17</v>
      </c>
      <c r="N299" s="199" t="s">
        <v>18</v>
      </c>
      <c r="O299" s="248" t="s">
        <v>19</v>
      </c>
      <c r="P299" s="246"/>
    </row>
    <row r="300" s="180" customFormat="1" ht="15.75" spans="1:16">
      <c r="A300" s="201" t="s">
        <v>20</v>
      </c>
      <c r="B300" s="202"/>
      <c r="C300" s="203"/>
      <c r="D300" s="204"/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260"/>
      <c r="P300" s="261"/>
    </row>
    <row r="301" s="2" customFormat="1" ht="18.75" spans="1:16">
      <c r="A301" s="237" t="s">
        <v>243</v>
      </c>
      <c r="B301" s="238" t="s">
        <v>76</v>
      </c>
      <c r="C301" s="239">
        <v>250</v>
      </c>
      <c r="D301" s="240">
        <v>20.01</v>
      </c>
      <c r="E301" s="240">
        <v>21.19</v>
      </c>
      <c r="F301" s="240">
        <v>69.46</v>
      </c>
      <c r="G301" s="24">
        <f>(D301*4)+(E301*9)+(F301*4)</f>
        <v>548.59</v>
      </c>
      <c r="H301" s="240">
        <v>0.23</v>
      </c>
      <c r="I301" s="240">
        <v>0.01</v>
      </c>
      <c r="J301" s="240">
        <v>198.95</v>
      </c>
      <c r="K301" s="240">
        <v>0.62</v>
      </c>
      <c r="L301" s="240">
        <v>292.35</v>
      </c>
      <c r="M301" s="240">
        <v>355.3</v>
      </c>
      <c r="N301" s="240">
        <v>87.5</v>
      </c>
      <c r="O301" s="262">
        <v>0.23</v>
      </c>
      <c r="P301" s="250"/>
    </row>
    <row r="302" s="2" customFormat="1" ht="18.75" spans="1:16">
      <c r="A302" s="21" t="s">
        <v>53</v>
      </c>
      <c r="B302" s="22" t="s">
        <v>77</v>
      </c>
      <c r="C302" s="23">
        <v>100</v>
      </c>
      <c r="D302" s="24">
        <v>0.4</v>
      </c>
      <c r="E302" s="24">
        <v>0.3</v>
      </c>
      <c r="F302" s="24">
        <v>10.3</v>
      </c>
      <c r="G302" s="24">
        <v>47</v>
      </c>
      <c r="H302" s="24">
        <v>0.02</v>
      </c>
      <c r="I302" s="24">
        <v>5</v>
      </c>
      <c r="J302" s="24">
        <v>0</v>
      </c>
      <c r="K302" s="24">
        <v>0.4</v>
      </c>
      <c r="L302" s="24">
        <v>19</v>
      </c>
      <c r="M302" s="24">
        <v>12</v>
      </c>
      <c r="N302" s="24">
        <v>16</v>
      </c>
      <c r="O302" s="71">
        <v>2.3</v>
      </c>
      <c r="P302" s="250"/>
    </row>
    <row r="303" s="3" customFormat="1" customHeight="1" spans="1:16">
      <c r="A303" s="21" t="s">
        <v>78</v>
      </c>
      <c r="B303" s="22" t="s">
        <v>79</v>
      </c>
      <c r="C303" s="23">
        <v>200</v>
      </c>
      <c r="D303" s="24">
        <v>3.2</v>
      </c>
      <c r="E303" s="24">
        <v>2.7</v>
      </c>
      <c r="F303" s="24">
        <v>15.9</v>
      </c>
      <c r="G303" s="24">
        <f>(D303*4)+(E303*9)+(F303*4)</f>
        <v>100.7</v>
      </c>
      <c r="H303" s="24">
        <v>0.04</v>
      </c>
      <c r="I303" s="24">
        <v>1.3</v>
      </c>
      <c r="J303" s="24">
        <v>0.02</v>
      </c>
      <c r="K303" s="70">
        <v>0</v>
      </c>
      <c r="L303" s="24">
        <v>126</v>
      </c>
      <c r="M303" s="24">
        <v>90</v>
      </c>
      <c r="N303" s="24">
        <v>14</v>
      </c>
      <c r="O303" s="71">
        <v>0.1</v>
      </c>
      <c r="P303" s="246"/>
    </row>
    <row r="304" s="3" customFormat="1" customHeight="1" spans="1:16">
      <c r="A304" s="205" t="s">
        <v>29</v>
      </c>
      <c r="B304" s="206"/>
      <c r="C304" s="207">
        <f>SUM(C301:C303)</f>
        <v>550</v>
      </c>
      <c r="D304" s="208">
        <f>SUM(D301:D303)</f>
        <v>23.61</v>
      </c>
      <c r="E304" s="208">
        <f t="shared" ref="E304:O304" si="72">SUM(E301:E303)</f>
        <v>24.19</v>
      </c>
      <c r="F304" s="208">
        <f t="shared" si="72"/>
        <v>95.66</v>
      </c>
      <c r="G304" s="208">
        <f t="shared" si="72"/>
        <v>696.29</v>
      </c>
      <c r="H304" s="208">
        <f t="shared" si="72"/>
        <v>0.29</v>
      </c>
      <c r="I304" s="208">
        <f t="shared" si="72"/>
        <v>6.31</v>
      </c>
      <c r="J304" s="208">
        <f t="shared" si="72"/>
        <v>198.97</v>
      </c>
      <c r="K304" s="208">
        <f t="shared" si="72"/>
        <v>1.02</v>
      </c>
      <c r="L304" s="208">
        <f t="shared" si="72"/>
        <v>437.35</v>
      </c>
      <c r="M304" s="208">
        <f t="shared" si="72"/>
        <v>457.3</v>
      </c>
      <c r="N304" s="208">
        <f t="shared" si="72"/>
        <v>117.5</v>
      </c>
      <c r="O304" s="255">
        <f t="shared" si="72"/>
        <v>2.63</v>
      </c>
      <c r="P304" s="246"/>
    </row>
    <row r="305" s="2" customFormat="1" ht="18.75" customHeight="1" spans="1:16">
      <c r="A305" s="209" t="s">
        <v>30</v>
      </c>
      <c r="B305" s="210"/>
      <c r="C305" s="211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53"/>
      <c r="P305" s="250"/>
    </row>
    <row r="306" s="2" customFormat="1" ht="18.75" customHeight="1" spans="1:16">
      <c r="A306" s="237" t="s">
        <v>80</v>
      </c>
      <c r="B306" s="241" t="s">
        <v>244</v>
      </c>
      <c r="C306" s="239">
        <v>100</v>
      </c>
      <c r="D306" s="240">
        <v>0.8</v>
      </c>
      <c r="E306" s="240">
        <v>0.1</v>
      </c>
      <c r="F306" s="240">
        <v>1.6</v>
      </c>
      <c r="G306" s="24">
        <f t="shared" ref="G306:G311" si="73">(D306*4)+(E306*9)+(F306*4)</f>
        <v>10.5</v>
      </c>
      <c r="H306" s="240">
        <v>0.033</v>
      </c>
      <c r="I306" s="240">
        <v>5</v>
      </c>
      <c r="J306" s="240">
        <v>0</v>
      </c>
      <c r="K306" s="240">
        <v>0</v>
      </c>
      <c r="L306" s="240">
        <v>23</v>
      </c>
      <c r="M306" s="240">
        <v>24</v>
      </c>
      <c r="N306" s="240">
        <v>14</v>
      </c>
      <c r="O306" s="262">
        <v>0.6</v>
      </c>
      <c r="P306" s="250"/>
    </row>
    <row r="307" s="2" customFormat="1" ht="19.5" customHeight="1" spans="1:16">
      <c r="A307" s="237" t="s">
        <v>245</v>
      </c>
      <c r="B307" s="22" t="s">
        <v>246</v>
      </c>
      <c r="C307" s="23">
        <v>250</v>
      </c>
      <c r="D307" s="24">
        <v>11.63</v>
      </c>
      <c r="E307" s="24">
        <v>6.64</v>
      </c>
      <c r="F307" s="24">
        <v>41.88</v>
      </c>
      <c r="G307" s="24">
        <f t="shared" si="73"/>
        <v>273.8</v>
      </c>
      <c r="H307" s="24">
        <v>0.18</v>
      </c>
      <c r="I307" s="24">
        <v>8.66</v>
      </c>
      <c r="J307" s="24">
        <v>113</v>
      </c>
      <c r="K307" s="24">
        <v>0.2</v>
      </c>
      <c r="L307" s="24">
        <v>19</v>
      </c>
      <c r="M307" s="24">
        <v>64.48</v>
      </c>
      <c r="N307" s="24">
        <v>25.5</v>
      </c>
      <c r="O307" s="71">
        <v>0.26</v>
      </c>
      <c r="P307" s="250"/>
    </row>
    <row r="308" s="2" customFormat="1" customHeight="1" spans="1:16">
      <c r="A308" s="21" t="s">
        <v>84</v>
      </c>
      <c r="B308" s="22" t="s">
        <v>85</v>
      </c>
      <c r="C308" s="23">
        <v>120</v>
      </c>
      <c r="D308" s="24">
        <v>10.38</v>
      </c>
      <c r="E308" s="24">
        <v>14.01</v>
      </c>
      <c r="F308" s="24">
        <v>20.59</v>
      </c>
      <c r="G308" s="24">
        <f t="shared" si="73"/>
        <v>249.97</v>
      </c>
      <c r="H308" s="24">
        <v>0.09</v>
      </c>
      <c r="I308" s="24">
        <v>0.035</v>
      </c>
      <c r="J308" s="24">
        <v>0.0359</v>
      </c>
      <c r="K308" s="24">
        <v>0.322</v>
      </c>
      <c r="L308" s="24">
        <v>207.66</v>
      </c>
      <c r="M308" s="24">
        <v>154.22</v>
      </c>
      <c r="N308" s="24">
        <v>12.67</v>
      </c>
      <c r="O308" s="71">
        <v>0.45</v>
      </c>
      <c r="P308" s="250"/>
    </row>
    <row r="309" s="181" customFormat="1" customHeight="1" spans="1:16">
      <c r="A309" s="25" t="s">
        <v>247</v>
      </c>
      <c r="B309" s="26" t="s">
        <v>248</v>
      </c>
      <c r="C309" s="242">
        <v>170</v>
      </c>
      <c r="D309" s="243">
        <v>5.43</v>
      </c>
      <c r="E309" s="243">
        <v>7.91</v>
      </c>
      <c r="F309" s="243">
        <v>32.76</v>
      </c>
      <c r="G309" s="244">
        <f t="shared" si="73"/>
        <v>223.95</v>
      </c>
      <c r="H309" s="243">
        <v>0.17</v>
      </c>
      <c r="I309" s="243">
        <v>0.74</v>
      </c>
      <c r="J309" s="243">
        <v>63.75</v>
      </c>
      <c r="K309" s="263">
        <v>0.17</v>
      </c>
      <c r="L309" s="243">
        <v>44.2</v>
      </c>
      <c r="M309" s="243">
        <v>96.9</v>
      </c>
      <c r="N309" s="243">
        <v>27.2</v>
      </c>
      <c r="O309" s="264">
        <v>3.57</v>
      </c>
      <c r="P309" s="265"/>
    </row>
    <row r="310" s="2" customFormat="1" ht="16.5" customHeight="1" spans="1:16">
      <c r="A310" s="21" t="s">
        <v>25</v>
      </c>
      <c r="B310" s="22" t="s">
        <v>26</v>
      </c>
      <c r="C310" s="23">
        <v>50</v>
      </c>
      <c r="D310" s="24">
        <v>3.8</v>
      </c>
      <c r="E310" s="24">
        <v>0.4</v>
      </c>
      <c r="F310" s="24">
        <v>17.22</v>
      </c>
      <c r="G310" s="24">
        <f t="shared" si="73"/>
        <v>87.68</v>
      </c>
      <c r="H310" s="24">
        <v>0.055</v>
      </c>
      <c r="I310" s="24">
        <v>0</v>
      </c>
      <c r="J310" s="24">
        <v>0</v>
      </c>
      <c r="K310" s="24">
        <v>0.55</v>
      </c>
      <c r="L310" s="24">
        <v>10</v>
      </c>
      <c r="M310" s="24">
        <v>32.5</v>
      </c>
      <c r="N310" s="24">
        <v>7</v>
      </c>
      <c r="O310" s="71">
        <v>0.55</v>
      </c>
      <c r="P310" s="250"/>
    </row>
    <row r="311" s="3" customFormat="1" customHeight="1" spans="1:16">
      <c r="A311" s="21" t="s">
        <v>37</v>
      </c>
      <c r="B311" s="22" t="s">
        <v>88</v>
      </c>
      <c r="C311" s="23">
        <v>200</v>
      </c>
      <c r="D311" s="24">
        <v>0.3</v>
      </c>
      <c r="E311" s="24">
        <v>0</v>
      </c>
      <c r="F311" s="24">
        <v>20.1</v>
      </c>
      <c r="G311" s="24">
        <f t="shared" si="73"/>
        <v>81.6</v>
      </c>
      <c r="H311" s="24">
        <v>0</v>
      </c>
      <c r="I311" s="24">
        <v>0.8</v>
      </c>
      <c r="J311" s="24">
        <v>0</v>
      </c>
      <c r="K311" s="24">
        <v>0</v>
      </c>
      <c r="L311" s="24">
        <v>10</v>
      </c>
      <c r="M311" s="24">
        <v>6</v>
      </c>
      <c r="N311" s="24">
        <v>3</v>
      </c>
      <c r="O311" s="71">
        <v>0.6</v>
      </c>
      <c r="P311" s="246"/>
    </row>
    <row r="312" s="3" customFormat="1" customHeight="1" spans="1:16">
      <c r="A312" s="205" t="s">
        <v>39</v>
      </c>
      <c r="B312" s="206"/>
      <c r="C312" s="207">
        <f t="shared" ref="C312:O312" si="74">SUM(C306:C311)</f>
        <v>890</v>
      </c>
      <c r="D312" s="208">
        <f t="shared" si="74"/>
        <v>32.34</v>
      </c>
      <c r="E312" s="208">
        <f t="shared" si="74"/>
        <v>29.06</v>
      </c>
      <c r="F312" s="208">
        <f t="shared" si="74"/>
        <v>134.15</v>
      </c>
      <c r="G312" s="208">
        <f t="shared" si="74"/>
        <v>927.5</v>
      </c>
      <c r="H312" s="208">
        <f t="shared" si="74"/>
        <v>0.528</v>
      </c>
      <c r="I312" s="208">
        <f t="shared" si="74"/>
        <v>15.235</v>
      </c>
      <c r="J312" s="208">
        <f t="shared" si="74"/>
        <v>176.7859</v>
      </c>
      <c r="K312" s="208">
        <f t="shared" si="74"/>
        <v>1.242</v>
      </c>
      <c r="L312" s="208">
        <f t="shared" si="74"/>
        <v>313.86</v>
      </c>
      <c r="M312" s="208">
        <f t="shared" si="74"/>
        <v>378.1</v>
      </c>
      <c r="N312" s="208">
        <f t="shared" si="74"/>
        <v>89.37</v>
      </c>
      <c r="O312" s="255">
        <f t="shared" si="74"/>
        <v>6.03</v>
      </c>
      <c r="P312" s="246"/>
    </row>
    <row r="313" s="1" customFormat="1" ht="16.5" spans="1:16">
      <c r="A313" s="209" t="s">
        <v>40</v>
      </c>
      <c r="B313" s="210"/>
      <c r="C313" s="211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53"/>
      <c r="P313" s="84"/>
    </row>
    <row r="314" s="1" customFormat="1" customHeight="1" spans="1:16">
      <c r="A314" s="29" t="s">
        <v>41</v>
      </c>
      <c r="B314" s="266" t="s">
        <v>89</v>
      </c>
      <c r="C314" s="23">
        <v>250</v>
      </c>
      <c r="D314" s="31">
        <v>7.25</v>
      </c>
      <c r="E314" s="31">
        <v>6.25</v>
      </c>
      <c r="F314" s="31">
        <v>10</v>
      </c>
      <c r="G314" s="31">
        <v>125</v>
      </c>
      <c r="H314" s="31">
        <v>0.1</v>
      </c>
      <c r="I314" s="31">
        <v>14.25</v>
      </c>
      <c r="J314" s="31">
        <v>0.05</v>
      </c>
      <c r="K314" s="31">
        <v>0</v>
      </c>
      <c r="L314" s="31">
        <v>300</v>
      </c>
      <c r="M314" s="31">
        <v>225</v>
      </c>
      <c r="N314" s="31">
        <v>35</v>
      </c>
      <c r="O314" s="291">
        <v>0.25</v>
      </c>
      <c r="P314" s="84"/>
    </row>
    <row r="315" s="1" customFormat="1" customHeight="1" spans="1:16">
      <c r="A315" s="21" t="s">
        <v>90</v>
      </c>
      <c r="B315" s="46" t="s">
        <v>91</v>
      </c>
      <c r="C315" s="47">
        <v>100</v>
      </c>
      <c r="D315" s="24">
        <v>13.33</v>
      </c>
      <c r="E315" s="24">
        <v>15</v>
      </c>
      <c r="F315" s="24">
        <v>87.2</v>
      </c>
      <c r="G315" s="24">
        <v>537</v>
      </c>
      <c r="H315" s="24">
        <v>0.12</v>
      </c>
      <c r="I315" s="24">
        <v>0.17</v>
      </c>
      <c r="J315" s="24">
        <v>0.13</v>
      </c>
      <c r="K315" s="24">
        <v>1.2</v>
      </c>
      <c r="L315" s="24">
        <v>31.7</v>
      </c>
      <c r="M315" s="24">
        <v>95</v>
      </c>
      <c r="N315" s="24">
        <v>20</v>
      </c>
      <c r="O315" s="71">
        <v>1.33</v>
      </c>
      <c r="P315" s="84"/>
    </row>
    <row r="316" s="3" customFormat="1" customHeight="1" spans="1:16">
      <c r="A316" s="205" t="s">
        <v>45</v>
      </c>
      <c r="B316" s="206"/>
      <c r="C316" s="207">
        <f>SUM(C314:C315)</f>
        <v>350</v>
      </c>
      <c r="D316" s="208">
        <f>SUM(D314:D315)</f>
        <v>20.58</v>
      </c>
      <c r="E316" s="208">
        <f t="shared" ref="E316:O316" si="75">SUM(E314:E315)</f>
        <v>21.25</v>
      </c>
      <c r="F316" s="208">
        <f t="shared" si="75"/>
        <v>97.2</v>
      </c>
      <c r="G316" s="208">
        <f t="shared" si="75"/>
        <v>662</v>
      </c>
      <c r="H316" s="208">
        <f t="shared" si="75"/>
        <v>0.22</v>
      </c>
      <c r="I316" s="208">
        <f t="shared" si="75"/>
        <v>14.42</v>
      </c>
      <c r="J316" s="208">
        <f t="shared" si="75"/>
        <v>0.18</v>
      </c>
      <c r="K316" s="208">
        <f t="shared" si="75"/>
        <v>1.2</v>
      </c>
      <c r="L316" s="208">
        <f t="shared" si="75"/>
        <v>331.7</v>
      </c>
      <c r="M316" s="208">
        <f t="shared" si="75"/>
        <v>320</v>
      </c>
      <c r="N316" s="208">
        <f t="shared" si="75"/>
        <v>55</v>
      </c>
      <c r="O316" s="255">
        <f t="shared" si="75"/>
        <v>1.58</v>
      </c>
      <c r="P316" s="246"/>
    </row>
    <row r="317" s="3" customFormat="1" customHeight="1" spans="1:16">
      <c r="A317" s="218" t="s">
        <v>210</v>
      </c>
      <c r="B317" s="219"/>
      <c r="C317" s="220"/>
      <c r="D317" s="221">
        <f t="shared" ref="D317:O317" si="76">D304+D312+D316</f>
        <v>76.53</v>
      </c>
      <c r="E317" s="221">
        <f t="shared" si="76"/>
        <v>74.5</v>
      </c>
      <c r="F317" s="221">
        <f t="shared" si="76"/>
        <v>327.01</v>
      </c>
      <c r="G317" s="221">
        <f t="shared" si="76"/>
        <v>2285.79</v>
      </c>
      <c r="H317" s="221">
        <f t="shared" si="76"/>
        <v>1.038</v>
      </c>
      <c r="I317" s="221">
        <f t="shared" si="76"/>
        <v>35.965</v>
      </c>
      <c r="J317" s="221">
        <f t="shared" si="76"/>
        <v>375.9359</v>
      </c>
      <c r="K317" s="221">
        <f t="shared" si="76"/>
        <v>3.462</v>
      </c>
      <c r="L317" s="221">
        <f t="shared" si="76"/>
        <v>1082.91</v>
      </c>
      <c r="M317" s="221">
        <f t="shared" si="76"/>
        <v>1155.4</v>
      </c>
      <c r="N317" s="221">
        <f t="shared" si="76"/>
        <v>261.87</v>
      </c>
      <c r="O317" s="258">
        <f t="shared" si="76"/>
        <v>10.24</v>
      </c>
      <c r="P317" s="246"/>
    </row>
    <row r="318" s="3" customFormat="1" customHeight="1" spans="1:16">
      <c r="A318" s="267" t="s">
        <v>271</v>
      </c>
      <c r="B318" s="268"/>
      <c r="C318" s="224"/>
      <c r="D318" s="54">
        <f t="shared" ref="D318:O318" si="77">D304+D312+D316</f>
        <v>76.53</v>
      </c>
      <c r="E318" s="54">
        <f t="shared" si="77"/>
        <v>74.5</v>
      </c>
      <c r="F318" s="54">
        <f t="shared" si="77"/>
        <v>327.01</v>
      </c>
      <c r="G318" s="54">
        <f t="shared" si="77"/>
        <v>2285.79</v>
      </c>
      <c r="H318" s="54">
        <f t="shared" si="77"/>
        <v>1.038</v>
      </c>
      <c r="I318" s="54">
        <f t="shared" si="77"/>
        <v>35.965</v>
      </c>
      <c r="J318" s="54">
        <f t="shared" si="77"/>
        <v>375.9359</v>
      </c>
      <c r="K318" s="54">
        <f t="shared" si="77"/>
        <v>3.462</v>
      </c>
      <c r="L318" s="54">
        <f t="shared" si="77"/>
        <v>1082.91</v>
      </c>
      <c r="M318" s="54">
        <f t="shared" si="77"/>
        <v>1155.4</v>
      </c>
      <c r="N318" s="54">
        <f t="shared" si="77"/>
        <v>261.87</v>
      </c>
      <c r="O318" s="83">
        <f t="shared" si="77"/>
        <v>10.24</v>
      </c>
      <c r="P318" s="246"/>
    </row>
    <row r="319" s="3" customFormat="1" customHeight="1" spans="1:16">
      <c r="A319" s="269"/>
      <c r="B319" s="269"/>
      <c r="C319" s="270"/>
      <c r="D319" s="271"/>
      <c r="E319" s="271"/>
      <c r="F319" s="271"/>
      <c r="G319" s="271"/>
      <c r="H319" s="271"/>
      <c r="I319" s="271"/>
      <c r="J319" s="271"/>
      <c r="K319" s="271"/>
      <c r="L319" s="271"/>
      <c r="M319" s="271"/>
      <c r="N319" s="271"/>
      <c r="O319" s="271"/>
      <c r="P319" s="246"/>
    </row>
    <row r="320" customHeight="1" spans="1:15">
      <c r="A320" s="269"/>
      <c r="B320" s="269"/>
      <c r="C320" s="269"/>
      <c r="D320" s="271"/>
      <c r="E320" s="271"/>
      <c r="F320" s="271"/>
      <c r="G320" s="345"/>
      <c r="H320" s="271"/>
      <c r="I320" s="271"/>
      <c r="J320" s="271"/>
      <c r="K320" s="271"/>
      <c r="L320" s="271"/>
      <c r="M320" s="271"/>
      <c r="N320" s="271"/>
      <c r="O320" s="271"/>
    </row>
    <row r="321" customHeight="1" spans="1:15">
      <c r="A321" s="269"/>
      <c r="B321" s="269"/>
      <c r="C321" s="269"/>
      <c r="D321" s="271"/>
      <c r="E321" s="271"/>
      <c r="F321" s="271"/>
      <c r="G321" s="345"/>
      <c r="H321" s="271"/>
      <c r="I321" s="271"/>
      <c r="J321" s="271"/>
      <c r="K321" s="271"/>
      <c r="L321" s="271"/>
      <c r="M321" s="271"/>
      <c r="N321" s="271"/>
      <c r="O321" s="271"/>
    </row>
    <row r="322" s="3" customFormat="1" customHeight="1" spans="1:16">
      <c r="A322" s="190"/>
      <c r="B322" s="190"/>
      <c r="C322" s="190"/>
      <c r="D322" s="226"/>
      <c r="E322" s="226"/>
      <c r="F322" s="226"/>
      <c r="G322" s="226"/>
      <c r="H322" s="226"/>
      <c r="I322" s="226"/>
      <c r="J322" s="226"/>
      <c r="K322" s="226"/>
      <c r="L322" s="226"/>
      <c r="M322" s="226"/>
      <c r="N322" s="292"/>
      <c r="O322" s="292"/>
      <c r="P322" s="246"/>
    </row>
    <row r="323" s="3" customFormat="1" customHeight="1" spans="1:16">
      <c r="A323" s="189" t="s">
        <v>212</v>
      </c>
      <c r="B323" s="190"/>
      <c r="C323" s="190"/>
      <c r="D323" s="226"/>
      <c r="E323" s="226"/>
      <c r="F323" s="226"/>
      <c r="G323" s="226"/>
      <c r="H323" s="226"/>
      <c r="I323" s="226"/>
      <c r="J323" s="226"/>
      <c r="K323" s="226"/>
      <c r="L323" s="226"/>
      <c r="M323" s="226"/>
      <c r="N323" s="58" t="s">
        <v>233</v>
      </c>
      <c r="O323" s="58"/>
      <c r="P323" s="246"/>
    </row>
    <row r="324" s="3" customFormat="1" customHeight="1" spans="1:16">
      <c r="A324" s="191" t="s">
        <v>2</v>
      </c>
      <c r="B324" s="192" t="s">
        <v>3</v>
      </c>
      <c r="C324" s="192" t="s">
        <v>4</v>
      </c>
      <c r="D324" s="193" t="s">
        <v>5</v>
      </c>
      <c r="E324" s="194"/>
      <c r="F324" s="195"/>
      <c r="G324" s="196" t="s">
        <v>6</v>
      </c>
      <c r="H324" s="193" t="s">
        <v>7</v>
      </c>
      <c r="I324" s="194"/>
      <c r="J324" s="194"/>
      <c r="K324" s="195"/>
      <c r="L324" s="193" t="s">
        <v>8</v>
      </c>
      <c r="M324" s="194"/>
      <c r="N324" s="194"/>
      <c r="O324" s="247"/>
      <c r="P324" s="246"/>
    </row>
    <row r="325" s="3" customFormat="1" customHeight="1" spans="1:16">
      <c r="A325" s="197"/>
      <c r="B325" s="198"/>
      <c r="C325" s="198"/>
      <c r="D325" s="199" t="s">
        <v>9</v>
      </c>
      <c r="E325" s="199" t="s">
        <v>10</v>
      </c>
      <c r="F325" s="199" t="s">
        <v>11</v>
      </c>
      <c r="G325" s="200"/>
      <c r="H325" s="199" t="s">
        <v>12</v>
      </c>
      <c r="I325" s="199" t="s">
        <v>13</v>
      </c>
      <c r="J325" s="199" t="s">
        <v>14</v>
      </c>
      <c r="K325" s="199" t="s">
        <v>15</v>
      </c>
      <c r="L325" s="199" t="s">
        <v>16</v>
      </c>
      <c r="M325" s="199" t="s">
        <v>17</v>
      </c>
      <c r="N325" s="199" t="s">
        <v>18</v>
      </c>
      <c r="O325" s="248" t="s">
        <v>19</v>
      </c>
      <c r="P325" s="246"/>
    </row>
    <row r="326" s="2" customFormat="1" ht="15.75" spans="1:16">
      <c r="A326" s="272" t="s">
        <v>20</v>
      </c>
      <c r="B326" s="273"/>
      <c r="C326" s="203"/>
      <c r="D326" s="204"/>
      <c r="E326" s="204"/>
      <c r="F326" s="204"/>
      <c r="G326" s="204"/>
      <c r="H326" s="204"/>
      <c r="I326" s="204"/>
      <c r="J326" s="204"/>
      <c r="K326" s="204"/>
      <c r="L326" s="204"/>
      <c r="M326" s="204"/>
      <c r="N326" s="204"/>
      <c r="O326" s="260"/>
      <c r="P326" s="250"/>
    </row>
    <row r="327" s="2" customFormat="1" ht="18.75" spans="1:16">
      <c r="A327" s="21" t="s">
        <v>95</v>
      </c>
      <c r="B327" s="30" t="s">
        <v>96</v>
      </c>
      <c r="C327" s="23">
        <v>60</v>
      </c>
      <c r="D327" s="24">
        <v>7.29</v>
      </c>
      <c r="E327" s="24">
        <v>8.28</v>
      </c>
      <c r="F327" s="24">
        <v>19.87</v>
      </c>
      <c r="G327" s="24">
        <f>(D327*4)+(E327*9)+(F327*4)</f>
        <v>183.16</v>
      </c>
      <c r="H327" s="24">
        <v>0.1</v>
      </c>
      <c r="I327" s="24">
        <v>0</v>
      </c>
      <c r="J327" s="24">
        <v>75</v>
      </c>
      <c r="K327" s="70">
        <v>0.28</v>
      </c>
      <c r="L327" s="24">
        <v>128.22</v>
      </c>
      <c r="M327" s="24">
        <v>102.1</v>
      </c>
      <c r="N327" s="24">
        <v>9</v>
      </c>
      <c r="O327" s="71">
        <v>0.9</v>
      </c>
      <c r="P327" s="250"/>
    </row>
    <row r="328" s="2" customFormat="1" ht="18.75" spans="1:16">
      <c r="A328" s="21" t="s">
        <v>249</v>
      </c>
      <c r="B328" s="22" t="s">
        <v>98</v>
      </c>
      <c r="C328" s="23">
        <v>250</v>
      </c>
      <c r="D328" s="24">
        <v>12.05</v>
      </c>
      <c r="E328" s="24">
        <v>14.97</v>
      </c>
      <c r="F328" s="24">
        <v>53.57</v>
      </c>
      <c r="G328" s="24">
        <v>421.5</v>
      </c>
      <c r="H328" s="24">
        <v>0.25</v>
      </c>
      <c r="I328" s="24">
        <v>0</v>
      </c>
      <c r="J328" s="24">
        <v>228.75</v>
      </c>
      <c r="K328" s="24">
        <v>0.08</v>
      </c>
      <c r="L328" s="24">
        <v>49.31</v>
      </c>
      <c r="M328" s="24">
        <v>151.37</v>
      </c>
      <c r="N328" s="24">
        <v>37.5</v>
      </c>
      <c r="O328" s="71">
        <v>0.25</v>
      </c>
      <c r="P328" s="250"/>
    </row>
    <row r="329" s="2" customFormat="1" ht="16.5" customHeight="1" spans="1:16">
      <c r="A329" s="21" t="s">
        <v>53</v>
      </c>
      <c r="B329" s="22" t="s">
        <v>99</v>
      </c>
      <c r="C329" s="23">
        <v>100</v>
      </c>
      <c r="D329" s="31">
        <v>0.8</v>
      </c>
      <c r="E329" s="31">
        <v>0.2</v>
      </c>
      <c r="F329" s="31">
        <v>7.5</v>
      </c>
      <c r="G329" s="31">
        <v>38</v>
      </c>
      <c r="H329" s="31">
        <v>0.06</v>
      </c>
      <c r="I329" s="31">
        <v>38</v>
      </c>
      <c r="J329" s="31">
        <v>0</v>
      </c>
      <c r="K329" s="72">
        <v>0.2</v>
      </c>
      <c r="L329" s="24">
        <v>35</v>
      </c>
      <c r="M329" s="24">
        <v>11</v>
      </c>
      <c r="N329" s="24">
        <v>17</v>
      </c>
      <c r="O329" s="71">
        <v>0.1</v>
      </c>
      <c r="P329" s="293"/>
    </row>
    <row r="330" s="2" customFormat="1" ht="16.5" customHeight="1" spans="1:16">
      <c r="A330" s="21" t="s">
        <v>100</v>
      </c>
      <c r="B330" s="22" t="s">
        <v>101</v>
      </c>
      <c r="C330" s="23">
        <v>200</v>
      </c>
      <c r="D330" s="24">
        <v>0.1</v>
      </c>
      <c r="E330" s="24">
        <v>0</v>
      </c>
      <c r="F330" s="24">
        <v>15.2</v>
      </c>
      <c r="G330" s="24">
        <v>61.2</v>
      </c>
      <c r="H330" s="24">
        <v>0</v>
      </c>
      <c r="I330" s="24">
        <v>2.8</v>
      </c>
      <c r="J330" s="24">
        <v>0</v>
      </c>
      <c r="K330" s="24">
        <v>0</v>
      </c>
      <c r="L330" s="24">
        <v>14.2</v>
      </c>
      <c r="M330" s="24">
        <v>4</v>
      </c>
      <c r="N330" s="24">
        <v>2</v>
      </c>
      <c r="O330" s="71">
        <v>0.4</v>
      </c>
      <c r="P330" s="250"/>
    </row>
    <row r="331" s="3" customFormat="1" customHeight="1" spans="1:16">
      <c r="A331" s="274" t="s">
        <v>29</v>
      </c>
      <c r="B331" s="275"/>
      <c r="C331" s="207">
        <f>SUM(C327:C330)</f>
        <v>610</v>
      </c>
      <c r="D331" s="208">
        <f t="shared" ref="D331:F331" si="78">SUM(D327:D330)</f>
        <v>20.24</v>
      </c>
      <c r="E331" s="208">
        <f t="shared" si="78"/>
        <v>23.45</v>
      </c>
      <c r="F331" s="208">
        <f t="shared" si="78"/>
        <v>96.14</v>
      </c>
      <c r="G331" s="208">
        <f t="shared" ref="G331:O331" si="79">SUM(G327:G330)</f>
        <v>703.86</v>
      </c>
      <c r="H331" s="208">
        <f t="shared" si="79"/>
        <v>0.41</v>
      </c>
      <c r="I331" s="208">
        <f t="shared" si="79"/>
        <v>40.8</v>
      </c>
      <c r="J331" s="208">
        <f t="shared" si="79"/>
        <v>303.75</v>
      </c>
      <c r="K331" s="208">
        <f t="shared" si="79"/>
        <v>0.56</v>
      </c>
      <c r="L331" s="208">
        <f t="shared" si="79"/>
        <v>226.73</v>
      </c>
      <c r="M331" s="208">
        <f t="shared" si="79"/>
        <v>268.47</v>
      </c>
      <c r="N331" s="208">
        <f t="shared" si="79"/>
        <v>65.5</v>
      </c>
      <c r="O331" s="255">
        <f t="shared" si="79"/>
        <v>1.65</v>
      </c>
      <c r="P331" s="246"/>
    </row>
    <row r="332" s="2" customFormat="1" ht="16.5" spans="1:16">
      <c r="A332" s="209" t="s">
        <v>30</v>
      </c>
      <c r="B332" s="210"/>
      <c r="C332" s="215"/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56"/>
      <c r="P332" s="250"/>
    </row>
    <row r="333" s="2" customFormat="1" ht="18.75" spans="1:16">
      <c r="A333" s="21" t="s">
        <v>23</v>
      </c>
      <c r="B333" s="22" t="s">
        <v>24</v>
      </c>
      <c r="C333" s="23">
        <v>100</v>
      </c>
      <c r="D333" s="24">
        <v>3.1</v>
      </c>
      <c r="E333" s="24">
        <v>0.2</v>
      </c>
      <c r="F333" s="24">
        <v>6.5</v>
      </c>
      <c r="G333" s="24">
        <f>(D333*4)+(E333*9)+(F333*4)</f>
        <v>40.2</v>
      </c>
      <c r="H333" s="24">
        <v>0.1</v>
      </c>
      <c r="I333" s="24">
        <v>10</v>
      </c>
      <c r="J333" s="24">
        <v>0.3</v>
      </c>
      <c r="K333" s="24">
        <v>0</v>
      </c>
      <c r="L333" s="24">
        <v>20</v>
      </c>
      <c r="M333" s="24">
        <v>62</v>
      </c>
      <c r="N333" s="24">
        <v>21</v>
      </c>
      <c r="O333" s="71">
        <v>0.7</v>
      </c>
      <c r="P333" s="250"/>
    </row>
    <row r="334" s="2" customFormat="1" customHeight="1" spans="1:16">
      <c r="A334" s="21" t="s">
        <v>250</v>
      </c>
      <c r="B334" s="22" t="s">
        <v>103</v>
      </c>
      <c r="C334" s="23">
        <v>250</v>
      </c>
      <c r="D334" s="24">
        <v>4.74</v>
      </c>
      <c r="E334" s="24">
        <v>9.73</v>
      </c>
      <c r="F334" s="24">
        <v>30.85</v>
      </c>
      <c r="G334" s="24">
        <f>(D334*4)+(E334*9)+(F334*4)</f>
        <v>229.93</v>
      </c>
      <c r="H334" s="24">
        <v>0.1</v>
      </c>
      <c r="I334" s="24">
        <v>9.2</v>
      </c>
      <c r="J334" s="24">
        <v>150</v>
      </c>
      <c r="K334" s="24">
        <v>2.82</v>
      </c>
      <c r="L334" s="24">
        <v>18.6</v>
      </c>
      <c r="M334" s="24">
        <v>75.6</v>
      </c>
      <c r="N334" s="24">
        <v>16.37</v>
      </c>
      <c r="O334" s="71">
        <v>0.47</v>
      </c>
      <c r="P334" s="250"/>
    </row>
    <row r="335" s="2" customFormat="1" ht="18.75" spans="1:16">
      <c r="A335" s="21" t="s">
        <v>104</v>
      </c>
      <c r="B335" s="22" t="s">
        <v>105</v>
      </c>
      <c r="C335" s="23">
        <v>200</v>
      </c>
      <c r="D335" s="24">
        <v>18.27</v>
      </c>
      <c r="E335" s="24">
        <v>20.47</v>
      </c>
      <c r="F335" s="24">
        <v>54.77</v>
      </c>
      <c r="G335" s="24">
        <f>(D335*4)+(E335*9)+(F335*4)</f>
        <v>476.39</v>
      </c>
      <c r="H335" s="24">
        <v>0.001</v>
      </c>
      <c r="I335" s="24">
        <v>4.6</v>
      </c>
      <c r="J335" s="24">
        <v>160</v>
      </c>
      <c r="K335" s="70">
        <v>0.01</v>
      </c>
      <c r="L335" s="24">
        <v>184.66</v>
      </c>
      <c r="M335" s="24">
        <v>140.67</v>
      </c>
      <c r="N335" s="24">
        <v>2.27</v>
      </c>
      <c r="O335" s="71">
        <v>0.06</v>
      </c>
      <c r="P335" s="250"/>
    </row>
    <row r="336" s="182" customFormat="1" ht="15.75" customHeight="1" spans="1:16">
      <c r="A336" s="276" t="s">
        <v>65</v>
      </c>
      <c r="B336" s="277" t="s">
        <v>66</v>
      </c>
      <c r="C336" s="27">
        <v>60</v>
      </c>
      <c r="D336" s="28">
        <v>3.96</v>
      </c>
      <c r="E336" s="28">
        <v>0.72</v>
      </c>
      <c r="F336" s="28">
        <v>20.04</v>
      </c>
      <c r="G336" s="28">
        <v>104.4</v>
      </c>
      <c r="H336" s="28">
        <v>0.108</v>
      </c>
      <c r="I336" s="28">
        <v>0</v>
      </c>
      <c r="J336" s="28">
        <v>0</v>
      </c>
      <c r="K336" s="28">
        <v>0.84</v>
      </c>
      <c r="L336" s="28">
        <v>21</v>
      </c>
      <c r="M336" s="28">
        <v>94.8</v>
      </c>
      <c r="N336" s="28">
        <v>28.2</v>
      </c>
      <c r="O336" s="294">
        <v>2.34</v>
      </c>
      <c r="P336" s="295"/>
    </row>
    <row r="337" s="183" customFormat="1" ht="18.75" spans="1:16">
      <c r="A337" s="21" t="s">
        <v>106</v>
      </c>
      <c r="B337" s="22" t="s">
        <v>107</v>
      </c>
      <c r="C337" s="23">
        <v>200</v>
      </c>
      <c r="D337" s="24">
        <v>1.4</v>
      </c>
      <c r="E337" s="24">
        <v>0</v>
      </c>
      <c r="F337" s="24">
        <v>17.8</v>
      </c>
      <c r="G337" s="24">
        <v>136.8</v>
      </c>
      <c r="H337" s="24">
        <v>0.09</v>
      </c>
      <c r="I337" s="24">
        <v>0.07</v>
      </c>
      <c r="J337" s="24">
        <v>0.002</v>
      </c>
      <c r="K337" s="70">
        <v>0.98</v>
      </c>
      <c r="L337" s="24">
        <v>119.8</v>
      </c>
      <c r="M337" s="24">
        <v>153.3</v>
      </c>
      <c r="N337" s="24">
        <v>0.28</v>
      </c>
      <c r="O337" s="71">
        <v>0.31</v>
      </c>
      <c r="P337" s="293"/>
    </row>
    <row r="338" s="3" customFormat="1" customHeight="1" spans="1:16">
      <c r="A338" s="205" t="s">
        <v>39</v>
      </c>
      <c r="B338" s="206"/>
      <c r="C338" s="207">
        <f t="shared" ref="C338:O338" si="80">SUM(C333:C337)</f>
        <v>810</v>
      </c>
      <c r="D338" s="208">
        <f t="shared" si="80"/>
        <v>31.47</v>
      </c>
      <c r="E338" s="208">
        <f t="shared" si="80"/>
        <v>31.12</v>
      </c>
      <c r="F338" s="208">
        <f t="shared" si="80"/>
        <v>129.96</v>
      </c>
      <c r="G338" s="208">
        <f t="shared" si="80"/>
        <v>987.72</v>
      </c>
      <c r="H338" s="208">
        <f t="shared" si="80"/>
        <v>0.399</v>
      </c>
      <c r="I338" s="208">
        <f t="shared" si="80"/>
        <v>23.87</v>
      </c>
      <c r="J338" s="208">
        <f t="shared" si="80"/>
        <v>310.302</v>
      </c>
      <c r="K338" s="208">
        <f t="shared" si="80"/>
        <v>4.65</v>
      </c>
      <c r="L338" s="208">
        <f t="shared" si="80"/>
        <v>364.06</v>
      </c>
      <c r="M338" s="208">
        <f t="shared" si="80"/>
        <v>526.37</v>
      </c>
      <c r="N338" s="208">
        <f t="shared" si="80"/>
        <v>68.12</v>
      </c>
      <c r="O338" s="255">
        <f t="shared" si="80"/>
        <v>3.88</v>
      </c>
      <c r="P338" s="246"/>
    </row>
    <row r="339" s="2" customFormat="1" ht="16.5" spans="1:16">
      <c r="A339" s="209" t="s">
        <v>40</v>
      </c>
      <c r="B339" s="210"/>
      <c r="C339" s="211"/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53"/>
      <c r="P339" s="250"/>
    </row>
    <row r="340" s="1" customFormat="1" ht="21" customHeight="1" spans="1:16">
      <c r="A340" s="21" t="s">
        <v>108</v>
      </c>
      <c r="B340" s="22" t="s">
        <v>109</v>
      </c>
      <c r="C340" s="23">
        <v>260</v>
      </c>
      <c r="D340" s="31">
        <v>7.54</v>
      </c>
      <c r="E340" s="31">
        <v>3.9</v>
      </c>
      <c r="F340" s="31">
        <v>29.64</v>
      </c>
      <c r="G340" s="31">
        <v>130</v>
      </c>
      <c r="H340" s="31">
        <v>0.09</v>
      </c>
      <c r="I340" s="31">
        <v>1.56</v>
      </c>
      <c r="J340" s="31">
        <v>0.04</v>
      </c>
      <c r="K340" s="31">
        <v>0</v>
      </c>
      <c r="L340" s="31">
        <v>322.4</v>
      </c>
      <c r="M340" s="31">
        <v>247</v>
      </c>
      <c r="N340" s="31">
        <v>39</v>
      </c>
      <c r="O340" s="251">
        <v>0.26</v>
      </c>
      <c r="P340" s="84"/>
    </row>
    <row r="341" s="1" customFormat="1" customHeight="1" spans="1:16">
      <c r="A341" s="29" t="s">
        <v>110</v>
      </c>
      <c r="B341" s="266" t="s">
        <v>251</v>
      </c>
      <c r="C341" s="47">
        <v>100</v>
      </c>
      <c r="D341" s="24">
        <v>9.5</v>
      </c>
      <c r="E341" s="24">
        <v>11.1</v>
      </c>
      <c r="F341" s="24">
        <v>64</v>
      </c>
      <c r="G341" s="24">
        <v>382.8</v>
      </c>
      <c r="H341" s="24">
        <v>0.93</v>
      </c>
      <c r="I341" s="24">
        <v>3.16</v>
      </c>
      <c r="J341" s="24">
        <v>0.08</v>
      </c>
      <c r="K341" s="24">
        <v>1.63</v>
      </c>
      <c r="L341" s="24">
        <v>30.15</v>
      </c>
      <c r="M341" s="24">
        <v>91.8</v>
      </c>
      <c r="N341" s="24">
        <v>28.78</v>
      </c>
      <c r="O341" s="71">
        <v>1.15</v>
      </c>
      <c r="P341" s="84"/>
    </row>
    <row r="342" s="3" customFormat="1" customHeight="1" spans="1:16">
      <c r="A342" s="205" t="s">
        <v>45</v>
      </c>
      <c r="B342" s="206"/>
      <c r="C342" s="207">
        <f>SUM(C340:C341)</f>
        <v>360</v>
      </c>
      <c r="D342" s="217">
        <f>SUM(D340:D341)</f>
        <v>17.04</v>
      </c>
      <c r="E342" s="217">
        <f t="shared" ref="E342:O342" si="81">SUM(E340:E341)</f>
        <v>15</v>
      </c>
      <c r="F342" s="217">
        <f t="shared" si="81"/>
        <v>93.64</v>
      </c>
      <c r="G342" s="217">
        <f t="shared" si="81"/>
        <v>512.8</v>
      </c>
      <c r="H342" s="217">
        <f t="shared" si="81"/>
        <v>1.02</v>
      </c>
      <c r="I342" s="217">
        <f t="shared" si="81"/>
        <v>4.72</v>
      </c>
      <c r="J342" s="217">
        <f t="shared" si="81"/>
        <v>0.12</v>
      </c>
      <c r="K342" s="217">
        <f t="shared" si="81"/>
        <v>1.63</v>
      </c>
      <c r="L342" s="217">
        <f t="shared" si="81"/>
        <v>352.55</v>
      </c>
      <c r="M342" s="217">
        <f t="shared" si="81"/>
        <v>338.8</v>
      </c>
      <c r="N342" s="217">
        <f t="shared" si="81"/>
        <v>67.78</v>
      </c>
      <c r="O342" s="257">
        <f t="shared" si="81"/>
        <v>1.41</v>
      </c>
      <c r="P342" s="246"/>
    </row>
    <row r="343" s="3" customFormat="1" customHeight="1" spans="1:16">
      <c r="A343" s="218" t="s">
        <v>272</v>
      </c>
      <c r="B343" s="219"/>
      <c r="C343" s="220"/>
      <c r="D343" s="221">
        <f t="shared" ref="D343:O343" si="82">D331+D338+D342</f>
        <v>68.75</v>
      </c>
      <c r="E343" s="221">
        <f t="shared" si="82"/>
        <v>69.57</v>
      </c>
      <c r="F343" s="221">
        <f t="shared" si="82"/>
        <v>319.74</v>
      </c>
      <c r="G343" s="221">
        <f t="shared" si="82"/>
        <v>2204.38</v>
      </c>
      <c r="H343" s="221">
        <f t="shared" si="82"/>
        <v>1.829</v>
      </c>
      <c r="I343" s="221">
        <f t="shared" si="82"/>
        <v>69.39</v>
      </c>
      <c r="J343" s="221">
        <f t="shared" si="82"/>
        <v>614.172</v>
      </c>
      <c r="K343" s="221">
        <f t="shared" si="82"/>
        <v>6.84</v>
      </c>
      <c r="L343" s="221">
        <f t="shared" si="82"/>
        <v>943.34</v>
      </c>
      <c r="M343" s="221">
        <f t="shared" si="82"/>
        <v>1133.64</v>
      </c>
      <c r="N343" s="221">
        <f t="shared" si="82"/>
        <v>201.4</v>
      </c>
      <c r="O343" s="258">
        <f t="shared" si="82"/>
        <v>6.94</v>
      </c>
      <c r="P343" s="246"/>
    </row>
    <row r="344" s="3" customFormat="1" customHeight="1" spans="1:16">
      <c r="A344" s="267" t="s">
        <v>214</v>
      </c>
      <c r="B344" s="268"/>
      <c r="C344" s="224"/>
      <c r="D344" s="54">
        <f t="shared" ref="D344:O344" si="83">D331+D338+D342</f>
        <v>68.75</v>
      </c>
      <c r="E344" s="54">
        <f t="shared" si="83"/>
        <v>69.57</v>
      </c>
      <c r="F344" s="54">
        <f t="shared" si="83"/>
        <v>319.74</v>
      </c>
      <c r="G344" s="54">
        <f t="shared" si="83"/>
        <v>2204.38</v>
      </c>
      <c r="H344" s="54">
        <f t="shared" si="83"/>
        <v>1.829</v>
      </c>
      <c r="I344" s="54">
        <f t="shared" si="83"/>
        <v>69.39</v>
      </c>
      <c r="J344" s="54">
        <f t="shared" si="83"/>
        <v>614.172</v>
      </c>
      <c r="K344" s="54">
        <f t="shared" si="83"/>
        <v>6.84</v>
      </c>
      <c r="L344" s="54">
        <f t="shared" si="83"/>
        <v>943.34</v>
      </c>
      <c r="M344" s="54">
        <f t="shared" si="83"/>
        <v>1133.64</v>
      </c>
      <c r="N344" s="54">
        <f t="shared" si="83"/>
        <v>201.4</v>
      </c>
      <c r="O344" s="83">
        <f t="shared" si="83"/>
        <v>6.94</v>
      </c>
      <c r="P344" s="246"/>
    </row>
    <row r="345" customHeight="1" spans="1:15">
      <c r="A345" s="190"/>
      <c r="B345" s="190"/>
      <c r="C345" s="190"/>
      <c r="D345" s="226"/>
      <c r="E345" s="226"/>
      <c r="F345" s="226"/>
      <c r="G345" s="226"/>
      <c r="H345" s="226"/>
      <c r="I345" s="226"/>
      <c r="J345" s="226"/>
      <c r="K345" s="226"/>
      <c r="L345" s="226"/>
      <c r="M345" s="226"/>
      <c r="N345" s="245"/>
      <c r="O345" s="245"/>
    </row>
    <row r="346" s="186" customFormat="1" customHeight="1" spans="1:15">
      <c r="A346" s="346"/>
      <c r="B346" s="323"/>
      <c r="C346" s="323"/>
      <c r="D346" s="324"/>
      <c r="E346" s="324"/>
      <c r="F346" s="324"/>
      <c r="G346" s="324"/>
      <c r="H346" s="324"/>
      <c r="I346" s="324"/>
      <c r="J346" s="324"/>
      <c r="K346" s="324"/>
      <c r="L346" s="324"/>
      <c r="M346" s="324"/>
      <c r="N346" s="58"/>
      <c r="O346" s="58"/>
    </row>
    <row r="347" s="186" customFormat="1" customHeight="1" spans="1:15">
      <c r="A347" s="269"/>
      <c r="B347" s="269"/>
      <c r="C347" s="269"/>
      <c r="D347" s="271"/>
      <c r="E347" s="271"/>
      <c r="F347" s="271"/>
      <c r="G347" s="345"/>
      <c r="H347" s="271"/>
      <c r="I347" s="271"/>
      <c r="J347" s="271"/>
      <c r="K347" s="271"/>
      <c r="L347" s="271"/>
      <c r="M347" s="271"/>
      <c r="N347" s="271"/>
      <c r="O347" s="271"/>
    </row>
    <row r="348" s="186" customFormat="1" customHeight="1" spans="1:15">
      <c r="A348" s="269"/>
      <c r="B348" s="269"/>
      <c r="C348" s="269"/>
      <c r="D348" s="271"/>
      <c r="E348" s="271"/>
      <c r="F348" s="271"/>
      <c r="G348" s="345"/>
      <c r="H348" s="271"/>
      <c r="I348" s="271"/>
      <c r="J348" s="271"/>
      <c r="K348" s="271"/>
      <c r="L348" s="271"/>
      <c r="M348" s="271"/>
      <c r="N348" s="271"/>
      <c r="O348" s="271"/>
    </row>
    <row r="349" s="3" customFormat="1" customHeight="1" spans="1:16">
      <c r="A349" s="190"/>
      <c r="B349" s="190"/>
      <c r="C349" s="190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45"/>
      <c r="O349" s="245"/>
      <c r="P349" s="246"/>
    </row>
    <row r="350" s="3" customFormat="1" customHeight="1" spans="1:16">
      <c r="A350" s="189" t="s">
        <v>273</v>
      </c>
      <c r="B350" s="190"/>
      <c r="C350" s="190"/>
      <c r="D350" s="226"/>
      <c r="E350" s="226"/>
      <c r="F350" s="226"/>
      <c r="G350" s="226"/>
      <c r="H350" s="226"/>
      <c r="I350" s="226"/>
      <c r="J350" s="226"/>
      <c r="K350" s="226"/>
      <c r="L350" s="226"/>
      <c r="M350" s="226"/>
      <c r="N350" s="58" t="s">
        <v>233</v>
      </c>
      <c r="O350" s="58"/>
      <c r="P350" s="246"/>
    </row>
    <row r="351" s="3" customFormat="1" customHeight="1" spans="1:16">
      <c r="A351" s="191" t="s">
        <v>2</v>
      </c>
      <c r="B351" s="192" t="s">
        <v>3</v>
      </c>
      <c r="C351" s="192" t="s">
        <v>4</v>
      </c>
      <c r="D351" s="193" t="s">
        <v>5</v>
      </c>
      <c r="E351" s="194"/>
      <c r="F351" s="195"/>
      <c r="G351" s="196" t="s">
        <v>6</v>
      </c>
      <c r="H351" s="193" t="s">
        <v>7</v>
      </c>
      <c r="I351" s="194"/>
      <c r="J351" s="194"/>
      <c r="K351" s="195"/>
      <c r="L351" s="193" t="s">
        <v>8</v>
      </c>
      <c r="M351" s="194"/>
      <c r="N351" s="194"/>
      <c r="O351" s="247"/>
      <c r="P351" s="246"/>
    </row>
    <row r="352" s="3" customFormat="1" customHeight="1" spans="1:16">
      <c r="A352" s="197"/>
      <c r="B352" s="198"/>
      <c r="C352" s="198"/>
      <c r="D352" s="199" t="s">
        <v>9</v>
      </c>
      <c r="E352" s="199" t="s">
        <v>10</v>
      </c>
      <c r="F352" s="199" t="s">
        <v>11</v>
      </c>
      <c r="G352" s="200"/>
      <c r="H352" s="199" t="s">
        <v>12</v>
      </c>
      <c r="I352" s="199" t="s">
        <v>13</v>
      </c>
      <c r="J352" s="199" t="s">
        <v>14</v>
      </c>
      <c r="K352" s="199" t="s">
        <v>15</v>
      </c>
      <c r="L352" s="199" t="s">
        <v>16</v>
      </c>
      <c r="M352" s="199" t="s">
        <v>17</v>
      </c>
      <c r="N352" s="199" t="s">
        <v>18</v>
      </c>
      <c r="O352" s="248" t="s">
        <v>19</v>
      </c>
      <c r="P352" s="246"/>
    </row>
    <row r="353" s="3" customFormat="1" customHeight="1" spans="1:16">
      <c r="A353" s="201" t="s">
        <v>20</v>
      </c>
      <c r="B353" s="202"/>
      <c r="C353" s="203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60"/>
      <c r="P353" s="246"/>
    </row>
    <row r="354" s="183" customFormat="1" customHeight="1" spans="1:16">
      <c r="A354" s="21" t="s">
        <v>252</v>
      </c>
      <c r="B354" s="278" t="s">
        <v>116</v>
      </c>
      <c r="C354" s="279">
        <v>230</v>
      </c>
      <c r="D354" s="280">
        <v>23.37</v>
      </c>
      <c r="E354" s="280">
        <v>24.48</v>
      </c>
      <c r="F354" s="280">
        <v>77.16</v>
      </c>
      <c r="G354" s="24">
        <f>(D354*4)+(E354*9)+(F354*4)</f>
        <v>622.44</v>
      </c>
      <c r="H354" s="280">
        <v>0.27</v>
      </c>
      <c r="I354" s="280">
        <v>5.18</v>
      </c>
      <c r="J354" s="280">
        <v>120.35</v>
      </c>
      <c r="K354" s="280">
        <v>5.75</v>
      </c>
      <c r="L354" s="280">
        <v>167.83</v>
      </c>
      <c r="M354" s="280">
        <v>129.84</v>
      </c>
      <c r="N354" s="280">
        <v>22.17</v>
      </c>
      <c r="O354" s="296">
        <v>1.9</v>
      </c>
      <c r="P354" s="293"/>
    </row>
    <row r="355" s="1" customFormat="1" customHeight="1" spans="1:16">
      <c r="A355" s="21" t="s">
        <v>53</v>
      </c>
      <c r="B355" s="22" t="s">
        <v>117</v>
      </c>
      <c r="C355" s="23">
        <v>120</v>
      </c>
      <c r="D355" s="24">
        <v>0.48</v>
      </c>
      <c r="E355" s="24">
        <v>0.48</v>
      </c>
      <c r="F355" s="24">
        <v>11.76</v>
      </c>
      <c r="G355" s="24">
        <v>56.4</v>
      </c>
      <c r="H355" s="24">
        <v>0.03</v>
      </c>
      <c r="I355" s="24">
        <v>12</v>
      </c>
      <c r="J355" s="24">
        <v>0</v>
      </c>
      <c r="K355" s="24">
        <v>0.24</v>
      </c>
      <c r="L355" s="24">
        <v>19.2</v>
      </c>
      <c r="M355" s="24">
        <v>13.2</v>
      </c>
      <c r="N355" s="24">
        <v>10.8</v>
      </c>
      <c r="O355" s="71">
        <v>2.64</v>
      </c>
      <c r="P355" s="84"/>
    </row>
    <row r="356" s="2" customFormat="1" customHeight="1" spans="1:16">
      <c r="A356" s="29" t="s">
        <v>27</v>
      </c>
      <c r="B356" s="30" t="s">
        <v>28</v>
      </c>
      <c r="C356" s="23">
        <v>200</v>
      </c>
      <c r="D356" s="31">
        <v>0.1</v>
      </c>
      <c r="E356" s="31">
        <v>0</v>
      </c>
      <c r="F356" s="31">
        <v>15</v>
      </c>
      <c r="G356" s="24">
        <f>(D356*4)+(E356*9)+(F356*4)</f>
        <v>60.4</v>
      </c>
      <c r="H356" s="31">
        <v>0</v>
      </c>
      <c r="I356" s="31">
        <v>0</v>
      </c>
      <c r="J356" s="31">
        <v>0</v>
      </c>
      <c r="K356" s="72">
        <v>0</v>
      </c>
      <c r="L356" s="24">
        <v>11</v>
      </c>
      <c r="M356" s="24">
        <v>3</v>
      </c>
      <c r="N356" s="24">
        <v>1</v>
      </c>
      <c r="O356" s="71">
        <v>0.3</v>
      </c>
      <c r="P356" s="250"/>
    </row>
    <row r="357" s="3" customFormat="1" customHeight="1" spans="1:16">
      <c r="A357" s="205" t="s">
        <v>29</v>
      </c>
      <c r="B357" s="206"/>
      <c r="C357" s="207">
        <f t="shared" ref="C357:O357" si="84">SUM(C354:C356)</f>
        <v>550</v>
      </c>
      <c r="D357" s="208">
        <f t="shared" si="84"/>
        <v>23.95</v>
      </c>
      <c r="E357" s="208">
        <f t="shared" si="84"/>
        <v>24.96</v>
      </c>
      <c r="F357" s="208">
        <f t="shared" si="84"/>
        <v>103.92</v>
      </c>
      <c r="G357" s="208">
        <f t="shared" si="84"/>
        <v>739.24</v>
      </c>
      <c r="H357" s="208">
        <f t="shared" si="84"/>
        <v>0.3</v>
      </c>
      <c r="I357" s="208">
        <f t="shared" si="84"/>
        <v>17.18</v>
      </c>
      <c r="J357" s="208">
        <f t="shared" si="84"/>
        <v>120.35</v>
      </c>
      <c r="K357" s="208">
        <f t="shared" si="84"/>
        <v>5.99</v>
      </c>
      <c r="L357" s="208">
        <f t="shared" si="84"/>
        <v>198.03</v>
      </c>
      <c r="M357" s="208">
        <f t="shared" si="84"/>
        <v>146.04</v>
      </c>
      <c r="N357" s="208">
        <f t="shared" si="84"/>
        <v>33.97</v>
      </c>
      <c r="O357" s="255">
        <f t="shared" si="84"/>
        <v>4.84</v>
      </c>
      <c r="P357" s="246"/>
    </row>
    <row r="358" s="2" customFormat="1" ht="21" customHeight="1" spans="1:16">
      <c r="A358" s="209" t="s">
        <v>30</v>
      </c>
      <c r="B358" s="210"/>
      <c r="C358" s="211"/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53"/>
      <c r="P358" s="250"/>
    </row>
    <row r="359" s="181" customFormat="1" customHeight="1" spans="1:16">
      <c r="A359" s="281" t="s">
        <v>118</v>
      </c>
      <c r="B359" s="22" t="s">
        <v>119</v>
      </c>
      <c r="C359" s="282">
        <v>100</v>
      </c>
      <c r="D359" s="244">
        <v>2</v>
      </c>
      <c r="E359" s="244">
        <v>9</v>
      </c>
      <c r="F359" s="244">
        <v>8.54</v>
      </c>
      <c r="G359" s="244">
        <f>(D359*4)+(E359*9)+(F359*4)</f>
        <v>123.16</v>
      </c>
      <c r="H359" s="244">
        <v>0.02</v>
      </c>
      <c r="I359" s="244">
        <v>7</v>
      </c>
      <c r="J359" s="244">
        <v>0</v>
      </c>
      <c r="K359" s="244">
        <v>0</v>
      </c>
      <c r="L359" s="244">
        <v>41</v>
      </c>
      <c r="M359" s="244">
        <v>37</v>
      </c>
      <c r="N359" s="244">
        <v>15</v>
      </c>
      <c r="O359" s="297">
        <v>0.7</v>
      </c>
      <c r="P359" s="265"/>
    </row>
    <row r="360" s="180" customFormat="1" customHeight="1" spans="1:16">
      <c r="A360" s="227" t="s">
        <v>253</v>
      </c>
      <c r="B360" s="228" t="s">
        <v>121</v>
      </c>
      <c r="C360" s="229">
        <v>260</v>
      </c>
      <c r="D360" s="283">
        <v>7.34</v>
      </c>
      <c r="E360" s="283">
        <v>11.98</v>
      </c>
      <c r="F360" s="283">
        <v>35.63</v>
      </c>
      <c r="G360" s="244">
        <f t="shared" ref="G360:G364" si="85">(D360*4)+(E360*9)+(F360*4)</f>
        <v>279.7</v>
      </c>
      <c r="H360" s="283">
        <v>0.11</v>
      </c>
      <c r="I360" s="283">
        <v>8.58</v>
      </c>
      <c r="J360" s="283">
        <v>123.8</v>
      </c>
      <c r="K360" s="283">
        <v>1.436</v>
      </c>
      <c r="L360" s="283">
        <v>132.05</v>
      </c>
      <c r="M360" s="283">
        <v>194.65</v>
      </c>
      <c r="N360" s="283">
        <v>10.17</v>
      </c>
      <c r="O360" s="298">
        <v>0.07</v>
      </c>
      <c r="P360" s="250"/>
    </row>
    <row r="361" s="2" customFormat="1" customHeight="1" spans="1:16">
      <c r="A361" s="21" t="s">
        <v>122</v>
      </c>
      <c r="B361" s="22" t="s">
        <v>123</v>
      </c>
      <c r="C361" s="23">
        <v>110</v>
      </c>
      <c r="D361" s="24">
        <v>9.76</v>
      </c>
      <c r="E361" s="24">
        <v>10.67</v>
      </c>
      <c r="F361" s="24">
        <v>11.99</v>
      </c>
      <c r="G361" s="244">
        <f t="shared" si="85"/>
        <v>183.03</v>
      </c>
      <c r="H361" s="24">
        <v>0.04</v>
      </c>
      <c r="I361" s="24">
        <v>2.18</v>
      </c>
      <c r="J361" s="24">
        <v>0.06</v>
      </c>
      <c r="K361" s="24">
        <v>1.25</v>
      </c>
      <c r="L361" s="24">
        <v>54.41</v>
      </c>
      <c r="M361" s="24">
        <v>102.37</v>
      </c>
      <c r="N361" s="24">
        <v>18.61</v>
      </c>
      <c r="O361" s="71">
        <v>1.29</v>
      </c>
      <c r="P361" s="246"/>
    </row>
    <row r="362" s="184" customFormat="1" ht="18.75" spans="1:16">
      <c r="A362" s="281" t="s">
        <v>254</v>
      </c>
      <c r="B362" s="22" t="s">
        <v>198</v>
      </c>
      <c r="C362" s="282">
        <v>180</v>
      </c>
      <c r="D362" s="244">
        <v>8.01</v>
      </c>
      <c r="E362" s="244">
        <v>3.32</v>
      </c>
      <c r="F362" s="244">
        <v>43.68</v>
      </c>
      <c r="G362" s="244">
        <f t="shared" si="85"/>
        <v>236.64</v>
      </c>
      <c r="H362" s="244">
        <v>0.07</v>
      </c>
      <c r="I362" s="244">
        <v>0</v>
      </c>
      <c r="J362" s="244">
        <v>120</v>
      </c>
      <c r="K362" s="244">
        <v>0.96</v>
      </c>
      <c r="L362" s="244">
        <v>84.34</v>
      </c>
      <c r="M362" s="244">
        <v>213.54</v>
      </c>
      <c r="N362" s="244">
        <v>9.72</v>
      </c>
      <c r="O362" s="297">
        <v>0.1</v>
      </c>
      <c r="P362" s="299"/>
    </row>
    <row r="363" s="3" customFormat="1" ht="19.5" customHeight="1" spans="1:16">
      <c r="A363" s="21" t="s">
        <v>25</v>
      </c>
      <c r="B363" s="22" t="s">
        <v>26</v>
      </c>
      <c r="C363" s="23">
        <v>55</v>
      </c>
      <c r="D363" s="24">
        <v>4.18</v>
      </c>
      <c r="E363" s="24">
        <v>0.44</v>
      </c>
      <c r="F363" s="24">
        <v>27.06</v>
      </c>
      <c r="G363" s="244">
        <f t="shared" si="85"/>
        <v>128.92</v>
      </c>
      <c r="H363" s="24">
        <v>0.06</v>
      </c>
      <c r="I363" s="24">
        <v>0</v>
      </c>
      <c r="J363" s="24">
        <v>0</v>
      </c>
      <c r="K363" s="24">
        <v>0.61</v>
      </c>
      <c r="L363" s="24">
        <v>11</v>
      </c>
      <c r="M363" s="24">
        <v>35.75</v>
      </c>
      <c r="N363" s="70">
        <v>7.7</v>
      </c>
      <c r="O363" s="71">
        <v>0.61</v>
      </c>
      <c r="P363" s="84"/>
    </row>
    <row r="364" s="3" customFormat="1" customHeight="1" spans="1:16">
      <c r="A364" s="21" t="s">
        <v>37</v>
      </c>
      <c r="B364" s="236" t="s">
        <v>124</v>
      </c>
      <c r="C364" s="23">
        <v>200</v>
      </c>
      <c r="D364" s="24">
        <v>0.3</v>
      </c>
      <c r="E364" s="24">
        <v>0</v>
      </c>
      <c r="F364" s="24">
        <v>20.1</v>
      </c>
      <c r="G364" s="244">
        <f t="shared" si="85"/>
        <v>81.6</v>
      </c>
      <c r="H364" s="24">
        <v>0</v>
      </c>
      <c r="I364" s="24">
        <v>0.8</v>
      </c>
      <c r="J364" s="24">
        <v>0</v>
      </c>
      <c r="K364" s="24">
        <v>0</v>
      </c>
      <c r="L364" s="24">
        <v>10</v>
      </c>
      <c r="M364" s="24">
        <v>6</v>
      </c>
      <c r="N364" s="24">
        <v>3</v>
      </c>
      <c r="O364" s="71">
        <v>0.6</v>
      </c>
      <c r="P364" s="246"/>
    </row>
    <row r="365" s="2" customFormat="1" customHeight="1" spans="1:16">
      <c r="A365" s="205" t="s">
        <v>39</v>
      </c>
      <c r="B365" s="206"/>
      <c r="C365" s="207">
        <f t="shared" ref="C365:O365" si="86">SUM(C359:C364)</f>
        <v>905</v>
      </c>
      <c r="D365" s="208">
        <f t="shared" si="86"/>
        <v>31.59</v>
      </c>
      <c r="E365" s="208">
        <f t="shared" si="86"/>
        <v>35.41</v>
      </c>
      <c r="F365" s="208">
        <f t="shared" si="86"/>
        <v>147</v>
      </c>
      <c r="G365" s="208">
        <f t="shared" si="86"/>
        <v>1033.05</v>
      </c>
      <c r="H365" s="208">
        <f t="shared" si="86"/>
        <v>0.3</v>
      </c>
      <c r="I365" s="208">
        <f t="shared" si="86"/>
        <v>18.56</v>
      </c>
      <c r="J365" s="208">
        <f t="shared" si="86"/>
        <v>243.86</v>
      </c>
      <c r="K365" s="208">
        <f t="shared" si="86"/>
        <v>4.256</v>
      </c>
      <c r="L365" s="208">
        <f t="shared" si="86"/>
        <v>332.8</v>
      </c>
      <c r="M365" s="208">
        <f t="shared" si="86"/>
        <v>589.31</v>
      </c>
      <c r="N365" s="208">
        <f t="shared" si="86"/>
        <v>64.2</v>
      </c>
      <c r="O365" s="255">
        <f t="shared" si="86"/>
        <v>3.37</v>
      </c>
      <c r="P365" s="250"/>
    </row>
    <row r="366" s="2" customFormat="1" customHeight="1" spans="1:16">
      <c r="A366" s="209" t="s">
        <v>40</v>
      </c>
      <c r="B366" s="210"/>
      <c r="C366" s="211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53"/>
      <c r="P366" s="250"/>
    </row>
    <row r="367" s="2" customFormat="1" ht="17.25" customHeight="1" spans="1:16">
      <c r="A367" s="29" t="s">
        <v>41</v>
      </c>
      <c r="B367" s="266" t="s">
        <v>125</v>
      </c>
      <c r="C367" s="23">
        <v>250</v>
      </c>
      <c r="D367" s="31">
        <v>7.25</v>
      </c>
      <c r="E367" s="31">
        <v>6.25</v>
      </c>
      <c r="F367" s="31">
        <v>10</v>
      </c>
      <c r="G367" s="31">
        <v>125</v>
      </c>
      <c r="H367" s="31">
        <v>0.1</v>
      </c>
      <c r="I367" s="31">
        <v>14.25</v>
      </c>
      <c r="J367" s="31">
        <v>0.05</v>
      </c>
      <c r="K367" s="31">
        <v>0</v>
      </c>
      <c r="L367" s="31">
        <v>300</v>
      </c>
      <c r="M367" s="31">
        <v>225</v>
      </c>
      <c r="N367" s="31">
        <v>35</v>
      </c>
      <c r="O367" s="291">
        <v>0.25</v>
      </c>
      <c r="P367" s="250"/>
    </row>
    <row r="368" s="2" customFormat="1" customHeight="1" spans="1:16">
      <c r="A368" s="21" t="s">
        <v>126</v>
      </c>
      <c r="B368" s="266" t="s">
        <v>127</v>
      </c>
      <c r="C368" s="47">
        <v>100</v>
      </c>
      <c r="D368" s="24">
        <v>14.9</v>
      </c>
      <c r="E368" s="24">
        <v>16.4</v>
      </c>
      <c r="F368" s="24">
        <v>57.6</v>
      </c>
      <c r="G368" s="24">
        <v>436</v>
      </c>
      <c r="H368" s="24">
        <v>0.13</v>
      </c>
      <c r="I368" s="24">
        <v>4.7</v>
      </c>
      <c r="J368" s="24">
        <v>0.12</v>
      </c>
      <c r="K368" s="24">
        <v>2.43</v>
      </c>
      <c r="L368" s="24">
        <v>45.22</v>
      </c>
      <c r="M368" s="24">
        <v>134.72</v>
      </c>
      <c r="N368" s="24">
        <v>43.15</v>
      </c>
      <c r="O368" s="71">
        <v>1.72</v>
      </c>
      <c r="P368" s="250"/>
    </row>
    <row r="369" s="3" customFormat="1" customHeight="1" spans="1:16">
      <c r="A369" s="205" t="s">
        <v>45</v>
      </c>
      <c r="B369" s="206"/>
      <c r="C369" s="207">
        <f>SUM(C367:C368)</f>
        <v>350</v>
      </c>
      <c r="D369" s="217">
        <f>SUM(D367:D368)</f>
        <v>22.15</v>
      </c>
      <c r="E369" s="217">
        <f t="shared" ref="E369:O369" si="87">SUM(E367:E368)</f>
        <v>22.65</v>
      </c>
      <c r="F369" s="217">
        <f t="shared" si="87"/>
        <v>67.6</v>
      </c>
      <c r="G369" s="217">
        <f t="shared" si="87"/>
        <v>561</v>
      </c>
      <c r="H369" s="217">
        <f t="shared" si="87"/>
        <v>0.23</v>
      </c>
      <c r="I369" s="217">
        <f t="shared" si="87"/>
        <v>18.95</v>
      </c>
      <c r="J369" s="217">
        <f t="shared" si="87"/>
        <v>0.17</v>
      </c>
      <c r="K369" s="217">
        <f t="shared" si="87"/>
        <v>2.43</v>
      </c>
      <c r="L369" s="217">
        <f t="shared" si="87"/>
        <v>345.22</v>
      </c>
      <c r="M369" s="217">
        <f t="shared" si="87"/>
        <v>359.72</v>
      </c>
      <c r="N369" s="217">
        <f t="shared" si="87"/>
        <v>78.15</v>
      </c>
      <c r="O369" s="257">
        <f t="shared" si="87"/>
        <v>1.97</v>
      </c>
      <c r="P369" s="246"/>
    </row>
    <row r="370" s="3" customFormat="1" customHeight="1" spans="1:16">
      <c r="A370" s="284" t="s">
        <v>274</v>
      </c>
      <c r="B370" s="285"/>
      <c r="C370" s="286"/>
      <c r="D370" s="287">
        <f t="shared" ref="D370:O370" si="88">D357+D365+D369</f>
        <v>77.69</v>
      </c>
      <c r="E370" s="287">
        <f t="shared" si="88"/>
        <v>83.02</v>
      </c>
      <c r="F370" s="287">
        <f t="shared" si="88"/>
        <v>318.52</v>
      </c>
      <c r="G370" s="287">
        <f t="shared" si="88"/>
        <v>2333.29</v>
      </c>
      <c r="H370" s="287">
        <f t="shared" si="88"/>
        <v>0.83</v>
      </c>
      <c r="I370" s="287">
        <f t="shared" si="88"/>
        <v>54.69</v>
      </c>
      <c r="J370" s="287">
        <f t="shared" si="88"/>
        <v>364.38</v>
      </c>
      <c r="K370" s="287">
        <f t="shared" si="88"/>
        <v>12.676</v>
      </c>
      <c r="L370" s="287">
        <f t="shared" si="88"/>
        <v>876.05</v>
      </c>
      <c r="M370" s="287">
        <f t="shared" si="88"/>
        <v>1095.07</v>
      </c>
      <c r="N370" s="287">
        <f t="shared" si="88"/>
        <v>176.32</v>
      </c>
      <c r="O370" s="300">
        <f t="shared" si="88"/>
        <v>10.18</v>
      </c>
      <c r="P370" s="246"/>
    </row>
    <row r="371" s="3" customFormat="1" customHeight="1" spans="1:16">
      <c r="A371" s="222" t="s">
        <v>217</v>
      </c>
      <c r="B371" s="223"/>
      <c r="C371" s="288"/>
      <c r="D371" s="54">
        <f t="shared" ref="D371:O371" si="89">D357+D365+D369</f>
        <v>77.69</v>
      </c>
      <c r="E371" s="54">
        <f t="shared" si="89"/>
        <v>83.02</v>
      </c>
      <c r="F371" s="54">
        <f t="shared" si="89"/>
        <v>318.52</v>
      </c>
      <c r="G371" s="54">
        <f t="shared" si="89"/>
        <v>2333.29</v>
      </c>
      <c r="H371" s="54">
        <f t="shared" si="89"/>
        <v>0.83</v>
      </c>
      <c r="I371" s="54">
        <f t="shared" si="89"/>
        <v>54.69</v>
      </c>
      <c r="J371" s="54">
        <f t="shared" si="89"/>
        <v>364.38</v>
      </c>
      <c r="K371" s="54">
        <f t="shared" si="89"/>
        <v>12.676</v>
      </c>
      <c r="L371" s="54">
        <f t="shared" si="89"/>
        <v>876.05</v>
      </c>
      <c r="M371" s="54">
        <f t="shared" si="89"/>
        <v>1095.07</v>
      </c>
      <c r="N371" s="54">
        <f t="shared" si="89"/>
        <v>176.32</v>
      </c>
      <c r="O371" s="83">
        <f t="shared" si="89"/>
        <v>10.18</v>
      </c>
      <c r="P371" s="246"/>
    </row>
    <row r="372" s="3" customFormat="1" customHeight="1" spans="1:16">
      <c r="A372" s="270"/>
      <c r="B372" s="270"/>
      <c r="C372" s="270"/>
      <c r="D372" s="271"/>
      <c r="E372" s="271"/>
      <c r="F372" s="271"/>
      <c r="G372" s="271"/>
      <c r="H372" s="271"/>
      <c r="I372" s="271"/>
      <c r="J372" s="271"/>
      <c r="K372" s="271"/>
      <c r="L372" s="271"/>
      <c r="M372" s="271"/>
      <c r="N372" s="271"/>
      <c r="O372" s="271"/>
      <c r="P372" s="246"/>
    </row>
    <row r="373" s="186" customFormat="1" customHeight="1" spans="1:15">
      <c r="A373" s="270"/>
      <c r="B373" s="270"/>
      <c r="C373" s="347"/>
      <c r="D373" s="348"/>
      <c r="E373" s="348"/>
      <c r="F373" s="348"/>
      <c r="G373" s="348"/>
      <c r="H373" s="348"/>
      <c r="I373" s="348"/>
      <c r="J373" s="348"/>
      <c r="K373" s="348"/>
      <c r="L373" s="348"/>
      <c r="M373" s="348"/>
      <c r="N373" s="348"/>
      <c r="O373" s="348"/>
    </row>
    <row r="374" s="3" customFormat="1" customHeight="1" spans="1:16">
      <c r="A374" s="56"/>
      <c r="B374" s="56"/>
      <c r="C374" s="56"/>
      <c r="D374" s="271"/>
      <c r="E374" s="271"/>
      <c r="F374" s="271"/>
      <c r="G374" s="271"/>
      <c r="H374" s="271"/>
      <c r="I374" s="271"/>
      <c r="J374" s="271"/>
      <c r="K374" s="271"/>
      <c r="L374" s="271"/>
      <c r="M374" s="271"/>
      <c r="N374" s="271"/>
      <c r="O374" s="271"/>
      <c r="P374" s="246"/>
    </row>
    <row r="375" s="3" customFormat="1" customHeight="1" spans="1:16">
      <c r="A375" s="189" t="s">
        <v>218</v>
      </c>
      <c r="B375" s="190"/>
      <c r="C375" s="190"/>
      <c r="D375" s="226"/>
      <c r="E375" s="226"/>
      <c r="F375" s="226"/>
      <c r="G375" s="226"/>
      <c r="H375" s="226"/>
      <c r="I375" s="226"/>
      <c r="J375" s="226"/>
      <c r="K375" s="226"/>
      <c r="L375" s="226"/>
      <c r="M375" s="226"/>
      <c r="N375" s="58" t="s">
        <v>233</v>
      </c>
      <c r="O375" s="58"/>
      <c r="P375" s="246"/>
    </row>
    <row r="376" s="2" customFormat="1" ht="15.75" spans="1:16">
      <c r="A376" s="191" t="s">
        <v>2</v>
      </c>
      <c r="B376" s="192" t="s">
        <v>3</v>
      </c>
      <c r="C376" s="192" t="s">
        <v>4</v>
      </c>
      <c r="D376" s="193" t="s">
        <v>5</v>
      </c>
      <c r="E376" s="194"/>
      <c r="F376" s="195"/>
      <c r="G376" s="196" t="s">
        <v>6</v>
      </c>
      <c r="H376" s="193" t="s">
        <v>7</v>
      </c>
      <c r="I376" s="194"/>
      <c r="J376" s="194"/>
      <c r="K376" s="195"/>
      <c r="L376" s="193" t="s">
        <v>8</v>
      </c>
      <c r="M376" s="194"/>
      <c r="N376" s="194"/>
      <c r="O376" s="247"/>
      <c r="P376" s="250"/>
    </row>
    <row r="377" s="2" customFormat="1" customHeight="1" spans="1:16">
      <c r="A377" s="197"/>
      <c r="B377" s="198"/>
      <c r="C377" s="198"/>
      <c r="D377" s="199" t="s">
        <v>9</v>
      </c>
      <c r="E377" s="199" t="s">
        <v>10</v>
      </c>
      <c r="F377" s="199" t="s">
        <v>11</v>
      </c>
      <c r="G377" s="200"/>
      <c r="H377" s="199" t="s">
        <v>12</v>
      </c>
      <c r="I377" s="199" t="s">
        <v>13</v>
      </c>
      <c r="J377" s="199" t="s">
        <v>14</v>
      </c>
      <c r="K377" s="199" t="s">
        <v>15</v>
      </c>
      <c r="L377" s="199" t="s">
        <v>16</v>
      </c>
      <c r="M377" s="199" t="s">
        <v>17</v>
      </c>
      <c r="N377" s="199" t="s">
        <v>18</v>
      </c>
      <c r="O377" s="248" t="s">
        <v>19</v>
      </c>
      <c r="P377" s="250"/>
    </row>
    <row r="378" s="2" customFormat="1" customHeight="1" spans="1:16">
      <c r="A378" s="201" t="s">
        <v>20</v>
      </c>
      <c r="B378" s="202"/>
      <c r="C378" s="203"/>
      <c r="D378" s="204"/>
      <c r="E378" s="204"/>
      <c r="F378" s="204"/>
      <c r="G378" s="204"/>
      <c r="H378" s="204"/>
      <c r="I378" s="204"/>
      <c r="J378" s="204"/>
      <c r="K378" s="204"/>
      <c r="L378" s="204"/>
      <c r="M378" s="204"/>
      <c r="N378" s="204"/>
      <c r="O378" s="260"/>
      <c r="P378" s="250"/>
    </row>
    <row r="379" s="2" customFormat="1" customHeight="1" spans="1:16">
      <c r="A379" s="289" t="s">
        <v>255</v>
      </c>
      <c r="B379" s="290" t="s">
        <v>132</v>
      </c>
      <c r="C379" s="286">
        <v>200</v>
      </c>
      <c r="D379" s="36">
        <v>14.67</v>
      </c>
      <c r="E379" s="36">
        <v>10.13</v>
      </c>
      <c r="F379" s="36">
        <v>52.85</v>
      </c>
      <c r="G379" s="36">
        <f>(D379*4)+(E379*9)+(F379*4)</f>
        <v>361.25</v>
      </c>
      <c r="H379" s="36">
        <v>0.28</v>
      </c>
      <c r="I379" s="36">
        <v>0.02</v>
      </c>
      <c r="J379" s="36">
        <v>171.91</v>
      </c>
      <c r="K379" s="36">
        <v>0.8</v>
      </c>
      <c r="L379" s="36">
        <v>98.83</v>
      </c>
      <c r="M379" s="36">
        <v>168.08</v>
      </c>
      <c r="N379" s="36">
        <v>32.2</v>
      </c>
      <c r="O379" s="76">
        <v>0.11</v>
      </c>
      <c r="P379" s="250"/>
    </row>
    <row r="380" s="3" customFormat="1" customHeight="1" spans="1:16">
      <c r="A380" s="21" t="s">
        <v>134</v>
      </c>
      <c r="B380" s="22" t="s">
        <v>135</v>
      </c>
      <c r="C380" s="220">
        <v>60</v>
      </c>
      <c r="D380" s="24">
        <v>2.74</v>
      </c>
      <c r="E380" s="24">
        <v>10.04</v>
      </c>
      <c r="F380" s="24">
        <v>18</v>
      </c>
      <c r="G380" s="36">
        <f t="shared" ref="G380:G382" si="90">(D380*4)+(E380*9)+(F380*4)</f>
        <v>173.32</v>
      </c>
      <c r="H380" s="24">
        <v>0.05</v>
      </c>
      <c r="I380" s="24">
        <v>0</v>
      </c>
      <c r="J380" s="24">
        <v>60</v>
      </c>
      <c r="K380" s="24">
        <v>0.3</v>
      </c>
      <c r="L380" s="24">
        <v>49.2</v>
      </c>
      <c r="M380" s="24">
        <v>13</v>
      </c>
      <c r="N380" s="24">
        <v>6.05</v>
      </c>
      <c r="O380" s="71">
        <v>1.28</v>
      </c>
      <c r="P380" s="246"/>
    </row>
    <row r="381" s="2" customFormat="1" customHeight="1" spans="1:16">
      <c r="A381" s="21" t="s">
        <v>53</v>
      </c>
      <c r="B381" s="22" t="s">
        <v>54</v>
      </c>
      <c r="C381" s="23">
        <v>100</v>
      </c>
      <c r="D381" s="31">
        <v>0.9</v>
      </c>
      <c r="E381" s="31">
        <v>0.2</v>
      </c>
      <c r="F381" s="31">
        <v>8.1</v>
      </c>
      <c r="G381" s="36">
        <f t="shared" si="90"/>
        <v>37.8</v>
      </c>
      <c r="H381" s="31">
        <v>0.04</v>
      </c>
      <c r="I381" s="31">
        <v>60</v>
      </c>
      <c r="J381" s="31">
        <v>0</v>
      </c>
      <c r="K381" s="31">
        <v>0.2</v>
      </c>
      <c r="L381" s="31">
        <v>34</v>
      </c>
      <c r="M381" s="31">
        <v>23</v>
      </c>
      <c r="N381" s="31">
        <v>13</v>
      </c>
      <c r="O381" s="251">
        <v>0.3</v>
      </c>
      <c r="P381" s="250"/>
    </row>
    <row r="382" s="183" customFormat="1" ht="15.75" customHeight="1" spans="1:16">
      <c r="A382" s="237" t="s">
        <v>136</v>
      </c>
      <c r="B382" s="22" t="s">
        <v>137</v>
      </c>
      <c r="C382" s="23">
        <v>200</v>
      </c>
      <c r="D382" s="24">
        <v>3.6</v>
      </c>
      <c r="E382" s="24">
        <v>3.3</v>
      </c>
      <c r="F382" s="24">
        <v>25</v>
      </c>
      <c r="G382" s="36">
        <f t="shared" si="90"/>
        <v>144.1</v>
      </c>
      <c r="H382" s="24">
        <v>0.04</v>
      </c>
      <c r="I382" s="24">
        <v>1.3</v>
      </c>
      <c r="J382" s="24">
        <v>0.02</v>
      </c>
      <c r="K382" s="70">
        <v>0</v>
      </c>
      <c r="L382" s="24">
        <v>124</v>
      </c>
      <c r="M382" s="24">
        <v>110</v>
      </c>
      <c r="N382" s="24">
        <v>27</v>
      </c>
      <c r="O382" s="71">
        <v>0.8</v>
      </c>
      <c r="P382" s="246"/>
    </row>
    <row r="383" s="2" customFormat="1" customHeight="1" spans="1:16">
      <c r="A383" s="274" t="s">
        <v>29</v>
      </c>
      <c r="B383" s="275"/>
      <c r="C383" s="207">
        <f>SUM(C379:C382)</f>
        <v>560</v>
      </c>
      <c r="D383" s="208">
        <f>SUM(D379:D382)</f>
        <v>21.91</v>
      </c>
      <c r="E383" s="208">
        <f>SUM(E379:E382)</f>
        <v>23.67</v>
      </c>
      <c r="F383" s="208">
        <f>SUM(F379:F382)</f>
        <v>103.95</v>
      </c>
      <c r="G383" s="208">
        <f t="shared" ref="G383:O383" si="91">SUM(G379:G382)</f>
        <v>716.47</v>
      </c>
      <c r="H383" s="208">
        <f t="shared" si="91"/>
        <v>0.41</v>
      </c>
      <c r="I383" s="208">
        <f t="shared" si="91"/>
        <v>61.32</v>
      </c>
      <c r="J383" s="208">
        <f t="shared" si="91"/>
        <v>231.93</v>
      </c>
      <c r="K383" s="208">
        <f t="shared" si="91"/>
        <v>1.3</v>
      </c>
      <c r="L383" s="208">
        <f t="shared" si="91"/>
        <v>306.03</v>
      </c>
      <c r="M383" s="208">
        <f t="shared" si="91"/>
        <v>314.08</v>
      </c>
      <c r="N383" s="208">
        <f t="shared" si="91"/>
        <v>78.25</v>
      </c>
      <c r="O383" s="255">
        <f t="shared" si="91"/>
        <v>2.49</v>
      </c>
      <c r="P383" s="250"/>
    </row>
    <row r="384" s="2" customFormat="1" ht="20.25" customHeight="1" spans="1:16">
      <c r="A384" s="209" t="s">
        <v>30</v>
      </c>
      <c r="B384" s="210"/>
      <c r="C384" s="211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53"/>
      <c r="P384" s="250"/>
    </row>
    <row r="385" s="2" customFormat="1" ht="18.75" spans="1:16">
      <c r="A385" s="21" t="s">
        <v>138</v>
      </c>
      <c r="B385" s="22" t="s">
        <v>139</v>
      </c>
      <c r="C385" s="23">
        <v>100</v>
      </c>
      <c r="D385" s="24">
        <v>4.9</v>
      </c>
      <c r="E385" s="24">
        <v>9.3</v>
      </c>
      <c r="F385" s="24">
        <v>7.4</v>
      </c>
      <c r="G385" s="24">
        <f>(D385*4)+(E385*9)+(F385*4)</f>
        <v>132.9</v>
      </c>
      <c r="H385" s="24">
        <v>0.03</v>
      </c>
      <c r="I385" s="24">
        <v>10.1</v>
      </c>
      <c r="J385" s="24">
        <v>0.016</v>
      </c>
      <c r="K385" s="24">
        <v>2.3</v>
      </c>
      <c r="L385" s="24">
        <v>165</v>
      </c>
      <c r="M385" s="24">
        <v>142</v>
      </c>
      <c r="N385" s="24">
        <v>24</v>
      </c>
      <c r="O385" s="71">
        <v>1.4</v>
      </c>
      <c r="P385" s="250"/>
    </row>
    <row r="386" s="2" customFormat="1" customHeight="1" spans="1:16">
      <c r="A386" s="21" t="s">
        <v>256</v>
      </c>
      <c r="B386" s="22" t="s">
        <v>141</v>
      </c>
      <c r="C386" s="23">
        <v>250</v>
      </c>
      <c r="D386" s="214">
        <v>3.25</v>
      </c>
      <c r="E386" s="214">
        <v>3.53</v>
      </c>
      <c r="F386" s="214">
        <v>23.78</v>
      </c>
      <c r="G386" s="24">
        <f>(D386*4)+(E386*9)+(F386*4)</f>
        <v>139.89</v>
      </c>
      <c r="H386" s="214">
        <v>0.12</v>
      </c>
      <c r="I386" s="214">
        <v>26.25</v>
      </c>
      <c r="J386" s="214">
        <v>12.5</v>
      </c>
      <c r="K386" s="214">
        <v>22.5</v>
      </c>
      <c r="L386" s="214">
        <v>156</v>
      </c>
      <c r="M386" s="214">
        <v>113.75</v>
      </c>
      <c r="N386" s="214">
        <v>6.25</v>
      </c>
      <c r="O386" s="254">
        <v>0.25</v>
      </c>
      <c r="P386" s="250"/>
    </row>
    <row r="387" s="2" customFormat="1" ht="18.75" spans="1:16">
      <c r="A387" s="21" t="s">
        <v>142</v>
      </c>
      <c r="B387" s="22" t="s">
        <v>143</v>
      </c>
      <c r="C387" s="23">
        <v>100</v>
      </c>
      <c r="D387" s="24">
        <v>14.4</v>
      </c>
      <c r="E387" s="24">
        <v>14.72</v>
      </c>
      <c r="F387" s="24">
        <v>16.37</v>
      </c>
      <c r="G387" s="24">
        <f t="shared" ref="G387" si="92">(D387*4)+(E387*9)+(F387*4)</f>
        <v>255.56</v>
      </c>
      <c r="H387" s="24">
        <v>0.18</v>
      </c>
      <c r="I387" s="24">
        <v>9</v>
      </c>
      <c r="J387" s="24">
        <v>0.45</v>
      </c>
      <c r="K387" s="70">
        <v>42</v>
      </c>
      <c r="L387" s="24">
        <v>185</v>
      </c>
      <c r="M387" s="24">
        <v>55</v>
      </c>
      <c r="N387" s="24">
        <v>0</v>
      </c>
      <c r="O387" s="71">
        <v>0</v>
      </c>
      <c r="P387" s="250"/>
    </row>
    <row r="388" s="161" customFormat="1" customHeight="1" spans="1:16">
      <c r="A388" s="25" t="s">
        <v>144</v>
      </c>
      <c r="B388" s="26" t="s">
        <v>145</v>
      </c>
      <c r="C388" s="242">
        <v>180</v>
      </c>
      <c r="D388" s="243">
        <v>4.41</v>
      </c>
      <c r="E388" s="243">
        <v>7.2</v>
      </c>
      <c r="F388" s="243">
        <v>40.5</v>
      </c>
      <c r="G388" s="243">
        <v>245.52</v>
      </c>
      <c r="H388" s="243">
        <v>0.03</v>
      </c>
      <c r="I388" s="243">
        <v>0</v>
      </c>
      <c r="J388" s="243">
        <v>0.05</v>
      </c>
      <c r="K388" s="243">
        <v>0.35</v>
      </c>
      <c r="L388" s="243">
        <v>6.12</v>
      </c>
      <c r="M388" s="243">
        <v>84.96</v>
      </c>
      <c r="N388" s="24">
        <v>27.36</v>
      </c>
      <c r="O388" s="294">
        <v>0.64</v>
      </c>
      <c r="P388" s="317"/>
    </row>
    <row r="389" s="3" customFormat="1" customHeight="1" spans="1:16">
      <c r="A389" s="21" t="s">
        <v>65</v>
      </c>
      <c r="B389" s="22" t="s">
        <v>66</v>
      </c>
      <c r="C389" s="23">
        <v>55</v>
      </c>
      <c r="D389" s="24">
        <v>3.63</v>
      </c>
      <c r="E389" s="24">
        <v>0.66</v>
      </c>
      <c r="F389" s="24">
        <v>18.37</v>
      </c>
      <c r="G389" s="24">
        <f>(D389*4)+(E389*9)+(F389*4)</f>
        <v>93.94</v>
      </c>
      <c r="H389" s="24">
        <v>0.1</v>
      </c>
      <c r="I389" s="24">
        <v>0</v>
      </c>
      <c r="J389" s="24">
        <v>0</v>
      </c>
      <c r="K389" s="24">
        <v>0.77</v>
      </c>
      <c r="L389" s="24">
        <v>19.25</v>
      </c>
      <c r="M389" s="24">
        <v>86.9</v>
      </c>
      <c r="N389" s="24">
        <v>25.85</v>
      </c>
      <c r="O389" s="71">
        <v>2.15</v>
      </c>
      <c r="P389" s="246"/>
    </row>
    <row r="390" s="1" customFormat="1" ht="18.75" spans="1:16">
      <c r="A390" s="21" t="s">
        <v>146</v>
      </c>
      <c r="B390" s="236" t="s">
        <v>147</v>
      </c>
      <c r="C390" s="23">
        <v>200</v>
      </c>
      <c r="D390" s="24">
        <v>0.1</v>
      </c>
      <c r="E390" s="24">
        <v>0</v>
      </c>
      <c r="F390" s="24">
        <v>23.82</v>
      </c>
      <c r="G390" s="24">
        <f>(D390*4)+(E390*9)+(F390*4)</f>
        <v>95.68</v>
      </c>
      <c r="H390" s="24">
        <v>0.02</v>
      </c>
      <c r="I390" s="24">
        <v>0.45</v>
      </c>
      <c r="J390" s="24">
        <v>0</v>
      </c>
      <c r="K390" s="70">
        <v>0</v>
      </c>
      <c r="L390" s="24">
        <v>26</v>
      </c>
      <c r="M390" s="24">
        <v>18</v>
      </c>
      <c r="N390" s="24">
        <v>6</v>
      </c>
      <c r="O390" s="71">
        <v>1.25</v>
      </c>
      <c r="P390" s="84"/>
    </row>
    <row r="391" s="1" customFormat="1" ht="16.5" spans="1:16">
      <c r="A391" s="205" t="s">
        <v>39</v>
      </c>
      <c r="B391" s="206"/>
      <c r="C391" s="207">
        <f t="shared" ref="C391:O391" si="93">SUM(C385:C390)</f>
        <v>885</v>
      </c>
      <c r="D391" s="208">
        <f t="shared" si="93"/>
        <v>30.69</v>
      </c>
      <c r="E391" s="208">
        <f t="shared" si="93"/>
        <v>35.41</v>
      </c>
      <c r="F391" s="208">
        <f t="shared" si="93"/>
        <v>130.24</v>
      </c>
      <c r="G391" s="208">
        <f t="shared" si="93"/>
        <v>963.49</v>
      </c>
      <c r="H391" s="208">
        <f t="shared" si="93"/>
        <v>0.48</v>
      </c>
      <c r="I391" s="208">
        <f t="shared" si="93"/>
        <v>45.8</v>
      </c>
      <c r="J391" s="208">
        <f t="shared" si="93"/>
        <v>13.016</v>
      </c>
      <c r="K391" s="208">
        <f t="shared" si="93"/>
        <v>67.92</v>
      </c>
      <c r="L391" s="208">
        <f t="shared" si="93"/>
        <v>557.37</v>
      </c>
      <c r="M391" s="208">
        <f t="shared" si="93"/>
        <v>500.61</v>
      </c>
      <c r="N391" s="208">
        <f t="shared" si="93"/>
        <v>89.46</v>
      </c>
      <c r="O391" s="255">
        <f t="shared" si="93"/>
        <v>5.69</v>
      </c>
      <c r="P391" s="84"/>
    </row>
    <row r="392" s="1" customFormat="1" ht="16.5" spans="1:16">
      <c r="A392" s="209" t="s">
        <v>40</v>
      </c>
      <c r="B392" s="210"/>
      <c r="C392" s="211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53"/>
      <c r="P392" s="84"/>
    </row>
    <row r="393" s="1" customFormat="1" customHeight="1" spans="1:16">
      <c r="A393" s="21" t="s">
        <v>41</v>
      </c>
      <c r="B393" s="22" t="s">
        <v>42</v>
      </c>
      <c r="C393" s="23">
        <v>240</v>
      </c>
      <c r="D393" s="31">
        <v>6.96</v>
      </c>
      <c r="E393" s="31">
        <v>6</v>
      </c>
      <c r="F393" s="31">
        <v>9.6</v>
      </c>
      <c r="G393" s="31">
        <v>120</v>
      </c>
      <c r="H393" s="31">
        <v>0.096</v>
      </c>
      <c r="I393" s="31">
        <v>1.68</v>
      </c>
      <c r="J393" s="31">
        <v>0.048</v>
      </c>
      <c r="K393" s="72">
        <v>0</v>
      </c>
      <c r="L393" s="24">
        <v>288</v>
      </c>
      <c r="M393" s="24">
        <v>216</v>
      </c>
      <c r="N393" s="24">
        <v>33.6</v>
      </c>
      <c r="O393" s="71">
        <v>0.24</v>
      </c>
      <c r="P393" s="84"/>
    </row>
    <row r="394" s="1" customFormat="1" ht="19.5" customHeight="1" spans="1:16">
      <c r="A394" s="21" t="s">
        <v>126</v>
      </c>
      <c r="B394" s="266" t="s">
        <v>148</v>
      </c>
      <c r="C394" s="23">
        <v>100</v>
      </c>
      <c r="D394" s="24">
        <v>6.67</v>
      </c>
      <c r="E394" s="24">
        <v>11.67</v>
      </c>
      <c r="F394" s="24">
        <v>51.17</v>
      </c>
      <c r="G394" s="24">
        <v>456.84</v>
      </c>
      <c r="H394" s="24">
        <v>0.13</v>
      </c>
      <c r="I394" s="24">
        <v>0</v>
      </c>
      <c r="J394" s="24">
        <v>0.12</v>
      </c>
      <c r="K394" s="24">
        <v>1.93</v>
      </c>
      <c r="L394" s="24">
        <v>25</v>
      </c>
      <c r="M394" s="24">
        <v>112.8</v>
      </c>
      <c r="N394" s="24">
        <v>16.67</v>
      </c>
      <c r="O394" s="71">
        <v>1.45</v>
      </c>
      <c r="P394" s="84"/>
    </row>
    <row r="395" s="1" customFormat="1" ht="17.25" customHeight="1" spans="1:16">
      <c r="A395" s="205" t="s">
        <v>45</v>
      </c>
      <c r="B395" s="206"/>
      <c r="C395" s="207">
        <f>SUM(C393:C394)</f>
        <v>340</v>
      </c>
      <c r="D395" s="217">
        <f t="shared" ref="D395:O395" si="94">SUM(D393:D394)</f>
        <v>13.63</v>
      </c>
      <c r="E395" s="217">
        <f t="shared" si="94"/>
        <v>17.67</v>
      </c>
      <c r="F395" s="217">
        <f t="shared" si="94"/>
        <v>60.77</v>
      </c>
      <c r="G395" s="217">
        <f t="shared" si="94"/>
        <v>576.84</v>
      </c>
      <c r="H395" s="217">
        <f t="shared" si="94"/>
        <v>0.226</v>
      </c>
      <c r="I395" s="217">
        <f t="shared" si="94"/>
        <v>1.68</v>
      </c>
      <c r="J395" s="217">
        <f t="shared" si="94"/>
        <v>0.168</v>
      </c>
      <c r="K395" s="217">
        <f t="shared" si="94"/>
        <v>1.93</v>
      </c>
      <c r="L395" s="217">
        <f t="shared" si="94"/>
        <v>313</v>
      </c>
      <c r="M395" s="217">
        <f t="shared" si="94"/>
        <v>328.8</v>
      </c>
      <c r="N395" s="217">
        <f t="shared" si="94"/>
        <v>50.27</v>
      </c>
      <c r="O395" s="257">
        <f t="shared" si="94"/>
        <v>1.69</v>
      </c>
      <c r="P395" s="84"/>
    </row>
    <row r="396" s="3" customFormat="1" customHeight="1" spans="1:16">
      <c r="A396" s="218" t="s">
        <v>275</v>
      </c>
      <c r="B396" s="219"/>
      <c r="C396" s="220"/>
      <c r="D396" s="221">
        <f t="shared" ref="D396:O396" si="95">D383+D391+D395</f>
        <v>66.23</v>
      </c>
      <c r="E396" s="221">
        <f t="shared" si="95"/>
        <v>76.75</v>
      </c>
      <c r="F396" s="221">
        <f t="shared" si="95"/>
        <v>294.96</v>
      </c>
      <c r="G396" s="221">
        <f t="shared" si="95"/>
        <v>2256.8</v>
      </c>
      <c r="H396" s="221">
        <f t="shared" si="95"/>
        <v>1.116</v>
      </c>
      <c r="I396" s="221">
        <f t="shared" si="95"/>
        <v>108.8</v>
      </c>
      <c r="J396" s="221">
        <f t="shared" si="95"/>
        <v>245.114</v>
      </c>
      <c r="K396" s="221">
        <f t="shared" si="95"/>
        <v>71.15</v>
      </c>
      <c r="L396" s="221">
        <f t="shared" si="95"/>
        <v>1176.4</v>
      </c>
      <c r="M396" s="221">
        <f t="shared" si="95"/>
        <v>1143.49</v>
      </c>
      <c r="N396" s="221">
        <f t="shared" si="95"/>
        <v>217.98</v>
      </c>
      <c r="O396" s="258">
        <f t="shared" si="95"/>
        <v>9.87</v>
      </c>
      <c r="P396" s="246"/>
    </row>
    <row r="397" s="3" customFormat="1" customHeight="1" spans="1:16">
      <c r="A397" s="267" t="s">
        <v>220</v>
      </c>
      <c r="B397" s="268"/>
      <c r="C397" s="224"/>
      <c r="D397" s="54">
        <f t="shared" ref="D397:O397" si="96">D383+D391+D395</f>
        <v>66.23</v>
      </c>
      <c r="E397" s="54">
        <f t="shared" si="96"/>
        <v>76.75</v>
      </c>
      <c r="F397" s="54">
        <f t="shared" si="96"/>
        <v>294.96</v>
      </c>
      <c r="G397" s="54">
        <f t="shared" si="96"/>
        <v>2256.8</v>
      </c>
      <c r="H397" s="54">
        <f t="shared" si="96"/>
        <v>1.116</v>
      </c>
      <c r="I397" s="54">
        <f t="shared" si="96"/>
        <v>108.8</v>
      </c>
      <c r="J397" s="54">
        <f t="shared" si="96"/>
        <v>245.114</v>
      </c>
      <c r="K397" s="54">
        <f t="shared" si="96"/>
        <v>71.15</v>
      </c>
      <c r="L397" s="54">
        <f t="shared" si="96"/>
        <v>1176.4</v>
      </c>
      <c r="M397" s="54">
        <f t="shared" si="96"/>
        <v>1143.49</v>
      </c>
      <c r="N397" s="54">
        <f t="shared" si="96"/>
        <v>217.98</v>
      </c>
      <c r="O397" s="83">
        <f t="shared" si="96"/>
        <v>9.87</v>
      </c>
      <c r="P397" s="246"/>
    </row>
    <row r="398" s="3" customFormat="1" customHeight="1" spans="1:16">
      <c r="A398" s="301"/>
      <c r="B398" s="302"/>
      <c r="C398" s="56"/>
      <c r="D398" s="303"/>
      <c r="E398" s="303"/>
      <c r="F398" s="303"/>
      <c r="G398" s="303"/>
      <c r="H398" s="303"/>
      <c r="I398" s="303"/>
      <c r="J398" s="303"/>
      <c r="K398" s="303"/>
      <c r="L398" s="303"/>
      <c r="M398" s="303"/>
      <c r="N398" s="303"/>
      <c r="O398" s="303"/>
      <c r="P398" s="246"/>
    </row>
    <row r="399" s="186" customFormat="1" customHeight="1" spans="1:15">
      <c r="A399" s="349"/>
      <c r="B399" s="350"/>
      <c r="C399" s="56"/>
      <c r="D399" s="303"/>
      <c r="E399" s="303"/>
      <c r="F399" s="303"/>
      <c r="G399" s="303"/>
      <c r="H399" s="303"/>
      <c r="I399" s="303"/>
      <c r="J399" s="303"/>
      <c r="K399" s="303"/>
      <c r="L399" s="303"/>
      <c r="M399" s="303"/>
      <c r="N399" s="303"/>
      <c r="O399" s="303"/>
    </row>
    <row r="400" s="3" customFormat="1" customHeight="1" spans="1:16">
      <c r="A400" s="270"/>
      <c r="B400" s="270"/>
      <c r="C400" s="270"/>
      <c r="D400" s="271"/>
      <c r="E400" s="271"/>
      <c r="F400" s="271"/>
      <c r="G400" s="271"/>
      <c r="H400" s="271"/>
      <c r="I400" s="271"/>
      <c r="J400" s="271"/>
      <c r="K400" s="271"/>
      <c r="L400" s="271"/>
      <c r="M400" s="271"/>
      <c r="N400" s="271"/>
      <c r="O400" s="271"/>
      <c r="P400" s="246"/>
    </row>
    <row r="401" s="3" customFormat="1" customHeight="1" spans="1:16">
      <c r="A401" s="189" t="s">
        <v>221</v>
      </c>
      <c r="B401" s="190"/>
      <c r="C401" s="190"/>
      <c r="D401" s="226"/>
      <c r="E401" s="226"/>
      <c r="F401" s="226"/>
      <c r="G401" s="226"/>
      <c r="H401" s="226"/>
      <c r="I401" s="226"/>
      <c r="J401" s="226"/>
      <c r="K401" s="226"/>
      <c r="L401" s="226"/>
      <c r="M401" s="226"/>
      <c r="N401" s="58" t="s">
        <v>233</v>
      </c>
      <c r="O401" s="58"/>
      <c r="P401" s="246"/>
    </row>
    <row r="402" s="183" customFormat="1" customHeight="1" spans="1:16">
      <c r="A402" s="191" t="s">
        <v>2</v>
      </c>
      <c r="B402" s="192" t="s">
        <v>3</v>
      </c>
      <c r="C402" s="192" t="s">
        <v>4</v>
      </c>
      <c r="D402" s="193" t="s">
        <v>5</v>
      </c>
      <c r="E402" s="194"/>
      <c r="F402" s="195"/>
      <c r="G402" s="196" t="s">
        <v>6</v>
      </c>
      <c r="H402" s="193" t="s">
        <v>7</v>
      </c>
      <c r="I402" s="194"/>
      <c r="J402" s="194"/>
      <c r="K402" s="195"/>
      <c r="L402" s="193" t="s">
        <v>8</v>
      </c>
      <c r="M402" s="194"/>
      <c r="N402" s="194"/>
      <c r="O402" s="247"/>
      <c r="P402" s="293"/>
    </row>
    <row r="403" s="2" customFormat="1" ht="16.5" spans="1:16">
      <c r="A403" s="197"/>
      <c r="B403" s="198"/>
      <c r="C403" s="198"/>
      <c r="D403" s="199" t="s">
        <v>9</v>
      </c>
      <c r="E403" s="199" t="s">
        <v>10</v>
      </c>
      <c r="F403" s="199" t="s">
        <v>11</v>
      </c>
      <c r="G403" s="200"/>
      <c r="H403" s="199" t="s">
        <v>12</v>
      </c>
      <c r="I403" s="199" t="s">
        <v>13</v>
      </c>
      <c r="J403" s="199" t="s">
        <v>14</v>
      </c>
      <c r="K403" s="199" t="s">
        <v>15</v>
      </c>
      <c r="L403" s="199" t="s">
        <v>16</v>
      </c>
      <c r="M403" s="199" t="s">
        <v>17</v>
      </c>
      <c r="N403" s="199" t="s">
        <v>18</v>
      </c>
      <c r="O403" s="248" t="s">
        <v>19</v>
      </c>
      <c r="P403" s="250"/>
    </row>
    <row r="404" s="4" customFormat="1" ht="17.25" customHeight="1" spans="1:16">
      <c r="A404" s="201" t="s">
        <v>20</v>
      </c>
      <c r="B404" s="202"/>
      <c r="C404" s="203"/>
      <c r="D404" s="204"/>
      <c r="E404" s="204"/>
      <c r="F404" s="204"/>
      <c r="G404" s="204"/>
      <c r="H404" s="204"/>
      <c r="I404" s="204"/>
      <c r="J404" s="204"/>
      <c r="K404" s="204"/>
      <c r="L404" s="204"/>
      <c r="M404" s="204"/>
      <c r="N404" s="204"/>
      <c r="O404" s="260"/>
      <c r="P404" s="318"/>
    </row>
    <row r="405" s="2" customFormat="1" customHeight="1" spans="1:16">
      <c r="A405" s="21" t="s">
        <v>258</v>
      </c>
      <c r="B405" s="22" t="s">
        <v>259</v>
      </c>
      <c r="C405" s="23">
        <v>250</v>
      </c>
      <c r="D405" s="24">
        <v>22.05</v>
      </c>
      <c r="E405" s="24">
        <v>23.87</v>
      </c>
      <c r="F405" s="24">
        <v>63.18</v>
      </c>
      <c r="G405" s="24">
        <f t="shared" ref="G405:G407" si="97">(D405*4)+(E405*9)+(F405*4)</f>
        <v>555.75</v>
      </c>
      <c r="H405" s="24">
        <v>0.29</v>
      </c>
      <c r="I405" s="24">
        <v>0.06</v>
      </c>
      <c r="J405" s="24">
        <v>121.25</v>
      </c>
      <c r="K405" s="24">
        <v>0.56</v>
      </c>
      <c r="L405" s="24">
        <v>323.31</v>
      </c>
      <c r="M405" s="24">
        <v>172.4</v>
      </c>
      <c r="N405" s="24">
        <v>1.25</v>
      </c>
      <c r="O405" s="71">
        <v>2.32</v>
      </c>
      <c r="P405" s="250"/>
    </row>
    <row r="406" s="183" customFormat="1" ht="18.75" customHeight="1" spans="1:16">
      <c r="A406" s="227" t="s">
        <v>53</v>
      </c>
      <c r="B406" s="228" t="s">
        <v>154</v>
      </c>
      <c r="C406" s="229">
        <v>100</v>
      </c>
      <c r="D406" s="283">
        <v>1.5</v>
      </c>
      <c r="E406" s="283">
        <v>0.5</v>
      </c>
      <c r="F406" s="283">
        <v>21</v>
      </c>
      <c r="G406" s="24">
        <f t="shared" si="97"/>
        <v>94.5</v>
      </c>
      <c r="H406" s="283">
        <v>0.04</v>
      </c>
      <c r="I406" s="283">
        <v>10</v>
      </c>
      <c r="J406" s="283">
        <v>0</v>
      </c>
      <c r="K406" s="283">
        <v>0.4</v>
      </c>
      <c r="L406" s="283">
        <v>8</v>
      </c>
      <c r="M406" s="283">
        <v>28</v>
      </c>
      <c r="N406" s="283">
        <v>42</v>
      </c>
      <c r="O406" s="298">
        <v>0.6</v>
      </c>
      <c r="P406" s="318"/>
    </row>
    <row r="407" s="2" customFormat="1" ht="16.5" customHeight="1" spans="1:16">
      <c r="A407" s="21" t="s">
        <v>100</v>
      </c>
      <c r="B407" s="22" t="s">
        <v>101</v>
      </c>
      <c r="C407" s="23">
        <v>200</v>
      </c>
      <c r="D407" s="24">
        <v>0.1</v>
      </c>
      <c r="E407" s="24">
        <v>0</v>
      </c>
      <c r="F407" s="24">
        <v>15.2</v>
      </c>
      <c r="G407" s="24">
        <f t="shared" si="97"/>
        <v>61.2</v>
      </c>
      <c r="H407" s="24">
        <v>0</v>
      </c>
      <c r="I407" s="24">
        <v>2.8</v>
      </c>
      <c r="J407" s="24">
        <v>0</v>
      </c>
      <c r="K407" s="24">
        <v>0</v>
      </c>
      <c r="L407" s="24">
        <v>14.2</v>
      </c>
      <c r="M407" s="24">
        <v>4</v>
      </c>
      <c r="N407" s="24">
        <v>2</v>
      </c>
      <c r="O407" s="71">
        <v>0.4</v>
      </c>
      <c r="P407" s="84"/>
    </row>
    <row r="408" s="1" customFormat="1" customHeight="1" spans="1:16">
      <c r="A408" s="205" t="s">
        <v>29</v>
      </c>
      <c r="B408" s="206"/>
      <c r="C408" s="207">
        <f t="shared" ref="C408:O408" si="98">SUM(C405:C407)</f>
        <v>550</v>
      </c>
      <c r="D408" s="208">
        <f t="shared" si="98"/>
        <v>23.65</v>
      </c>
      <c r="E408" s="208">
        <f t="shared" si="98"/>
        <v>24.37</v>
      </c>
      <c r="F408" s="208">
        <f t="shared" si="98"/>
        <v>99.38</v>
      </c>
      <c r="G408" s="208">
        <f t="shared" si="98"/>
        <v>711.45</v>
      </c>
      <c r="H408" s="208">
        <f t="shared" si="98"/>
        <v>0.33</v>
      </c>
      <c r="I408" s="208">
        <f t="shared" si="98"/>
        <v>12.86</v>
      </c>
      <c r="J408" s="208">
        <f t="shared" si="98"/>
        <v>121.25</v>
      </c>
      <c r="K408" s="208">
        <f t="shared" si="98"/>
        <v>0.96</v>
      </c>
      <c r="L408" s="208">
        <f t="shared" si="98"/>
        <v>345.51</v>
      </c>
      <c r="M408" s="208">
        <f t="shared" si="98"/>
        <v>204.4</v>
      </c>
      <c r="N408" s="208">
        <f t="shared" si="98"/>
        <v>45.25</v>
      </c>
      <c r="O408" s="255">
        <f t="shared" si="98"/>
        <v>3.32</v>
      </c>
      <c r="P408" s="84"/>
    </row>
    <row r="409" s="2" customFormat="1" ht="21" customHeight="1" spans="1:16">
      <c r="A409" s="209" t="s">
        <v>30</v>
      </c>
      <c r="B409" s="210"/>
      <c r="C409" s="211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53"/>
      <c r="P409" s="250"/>
    </row>
    <row r="410" s="1" customFormat="1" customHeight="1" spans="1:16">
      <c r="A410" s="21" t="s">
        <v>23</v>
      </c>
      <c r="B410" s="22" t="s">
        <v>24</v>
      </c>
      <c r="C410" s="23">
        <v>100</v>
      </c>
      <c r="D410" s="24">
        <v>3.1</v>
      </c>
      <c r="E410" s="24">
        <v>0.2</v>
      </c>
      <c r="F410" s="24">
        <v>6.5</v>
      </c>
      <c r="G410" s="24">
        <f t="shared" ref="G410:G415" si="99">(D410*4)+(E410*9)+(F410*4)</f>
        <v>40.2</v>
      </c>
      <c r="H410" s="24">
        <v>0.12</v>
      </c>
      <c r="I410" s="24">
        <v>10</v>
      </c>
      <c r="J410" s="24">
        <v>0.3</v>
      </c>
      <c r="K410" s="24">
        <v>0</v>
      </c>
      <c r="L410" s="24">
        <v>20</v>
      </c>
      <c r="M410" s="24">
        <v>62</v>
      </c>
      <c r="N410" s="24">
        <v>21</v>
      </c>
      <c r="O410" s="71">
        <v>0.7</v>
      </c>
      <c r="P410" s="84"/>
    </row>
    <row r="411" s="2" customFormat="1" ht="17.25" customHeight="1" spans="1:16">
      <c r="A411" s="237" t="s">
        <v>260</v>
      </c>
      <c r="B411" s="238" t="s">
        <v>156</v>
      </c>
      <c r="C411" s="239">
        <v>250</v>
      </c>
      <c r="D411" s="240">
        <v>6.8</v>
      </c>
      <c r="E411" s="240">
        <v>12.89</v>
      </c>
      <c r="F411" s="240">
        <v>31.51</v>
      </c>
      <c r="G411" s="24">
        <f t="shared" si="99"/>
        <v>269.25</v>
      </c>
      <c r="H411" s="240">
        <v>0.17</v>
      </c>
      <c r="I411" s="240">
        <v>10.06</v>
      </c>
      <c r="J411" s="240">
        <v>119.32</v>
      </c>
      <c r="K411" s="240">
        <v>1.16</v>
      </c>
      <c r="L411" s="240">
        <v>180.29</v>
      </c>
      <c r="M411" s="240">
        <v>75.9</v>
      </c>
      <c r="N411" s="240">
        <v>7.66</v>
      </c>
      <c r="O411" s="262">
        <v>0.21</v>
      </c>
      <c r="P411" s="250"/>
    </row>
    <row r="412" s="180" customFormat="1" customHeight="1" spans="1:16">
      <c r="A412" s="21" t="s">
        <v>157</v>
      </c>
      <c r="B412" s="304" t="s">
        <v>158</v>
      </c>
      <c r="C412" s="23">
        <v>105</v>
      </c>
      <c r="D412" s="24">
        <v>10.58</v>
      </c>
      <c r="E412" s="24">
        <v>17.31</v>
      </c>
      <c r="F412" s="24">
        <v>21.99</v>
      </c>
      <c r="G412" s="24">
        <f t="shared" si="99"/>
        <v>286.07</v>
      </c>
      <c r="H412" s="24">
        <v>0.03</v>
      </c>
      <c r="I412" s="24">
        <v>4.15</v>
      </c>
      <c r="J412" s="24">
        <v>115</v>
      </c>
      <c r="K412" s="24">
        <v>1.35</v>
      </c>
      <c r="L412" s="24">
        <v>204.38</v>
      </c>
      <c r="M412" s="24">
        <v>143</v>
      </c>
      <c r="N412" s="24">
        <v>17.1</v>
      </c>
      <c r="O412" s="71">
        <v>13</v>
      </c>
      <c r="P412" s="261"/>
    </row>
    <row r="413" s="2" customFormat="1" ht="19.5" customHeight="1" spans="1:16">
      <c r="A413" s="21" t="s">
        <v>261</v>
      </c>
      <c r="B413" s="22" t="s">
        <v>262</v>
      </c>
      <c r="C413" s="23">
        <v>220</v>
      </c>
      <c r="D413" s="24">
        <v>8.29</v>
      </c>
      <c r="E413" s="24">
        <v>2.25</v>
      </c>
      <c r="F413" s="24">
        <v>41.19</v>
      </c>
      <c r="G413" s="24">
        <f t="shared" si="99"/>
        <v>218.17</v>
      </c>
      <c r="H413" s="24">
        <v>0.08</v>
      </c>
      <c r="I413" s="24">
        <v>0.019</v>
      </c>
      <c r="J413" s="24">
        <v>220</v>
      </c>
      <c r="K413" s="24">
        <v>1.16</v>
      </c>
      <c r="L413" s="24">
        <v>8.375</v>
      </c>
      <c r="M413" s="24">
        <v>77.22</v>
      </c>
      <c r="N413" s="24">
        <v>11.9</v>
      </c>
      <c r="O413" s="71">
        <v>0.58</v>
      </c>
      <c r="P413" s="246"/>
    </row>
    <row r="414" s="3" customFormat="1" ht="19.5" customHeight="1" spans="1:16">
      <c r="A414" s="21" t="s">
        <v>25</v>
      </c>
      <c r="B414" s="22" t="s">
        <v>26</v>
      </c>
      <c r="C414" s="23">
        <v>55</v>
      </c>
      <c r="D414" s="24">
        <v>4.18</v>
      </c>
      <c r="E414" s="24">
        <v>0.44</v>
      </c>
      <c r="F414" s="24">
        <v>27.06</v>
      </c>
      <c r="G414" s="24">
        <f t="shared" si="99"/>
        <v>128.92</v>
      </c>
      <c r="H414" s="24">
        <v>0.06</v>
      </c>
      <c r="I414" s="24">
        <v>0</v>
      </c>
      <c r="J414" s="24">
        <v>0</v>
      </c>
      <c r="K414" s="24">
        <v>0.61</v>
      </c>
      <c r="L414" s="24">
        <v>11</v>
      </c>
      <c r="M414" s="24">
        <v>35.75</v>
      </c>
      <c r="N414" s="70">
        <v>7.7</v>
      </c>
      <c r="O414" s="71">
        <v>0.61</v>
      </c>
      <c r="P414" s="84"/>
    </row>
    <row r="415" s="1" customFormat="1" customHeight="1" spans="1:16">
      <c r="A415" s="227" t="s">
        <v>161</v>
      </c>
      <c r="B415" s="228" t="s">
        <v>162</v>
      </c>
      <c r="C415" s="229">
        <v>200</v>
      </c>
      <c r="D415" s="283">
        <v>0.4</v>
      </c>
      <c r="E415" s="283">
        <v>0.2</v>
      </c>
      <c r="F415" s="283">
        <v>13.7</v>
      </c>
      <c r="G415" s="24">
        <f t="shared" si="99"/>
        <v>58.2</v>
      </c>
      <c r="H415" s="283">
        <v>0.02</v>
      </c>
      <c r="I415" s="283">
        <v>16.7</v>
      </c>
      <c r="J415" s="283">
        <v>0</v>
      </c>
      <c r="K415" s="319">
        <v>0.1</v>
      </c>
      <c r="L415" s="240">
        <v>8.1</v>
      </c>
      <c r="M415" s="240">
        <v>6.4</v>
      </c>
      <c r="N415" s="240">
        <v>6.3</v>
      </c>
      <c r="O415" s="262">
        <v>0.29</v>
      </c>
      <c r="P415" s="84"/>
    </row>
    <row r="416" s="2" customFormat="1" ht="16.5" customHeight="1" spans="1:16">
      <c r="A416" s="32" t="s">
        <v>39</v>
      </c>
      <c r="B416" s="33"/>
      <c r="C416" s="207">
        <f>SUM(C410:C415)</f>
        <v>930</v>
      </c>
      <c r="D416" s="207">
        <f t="shared" ref="D416:O416" si="100">SUM(D410:D415)</f>
        <v>33.35</v>
      </c>
      <c r="E416" s="207">
        <f t="shared" si="100"/>
        <v>33.29</v>
      </c>
      <c r="F416" s="207">
        <f t="shared" si="100"/>
        <v>141.95</v>
      </c>
      <c r="G416" s="207">
        <f t="shared" si="100"/>
        <v>1000.81</v>
      </c>
      <c r="H416" s="207">
        <f t="shared" si="100"/>
        <v>0.48</v>
      </c>
      <c r="I416" s="207">
        <f t="shared" si="100"/>
        <v>40.929</v>
      </c>
      <c r="J416" s="207">
        <f t="shared" si="100"/>
        <v>454.62</v>
      </c>
      <c r="K416" s="207">
        <f t="shared" si="100"/>
        <v>4.38</v>
      </c>
      <c r="L416" s="207">
        <f t="shared" si="100"/>
        <v>432.145</v>
      </c>
      <c r="M416" s="207">
        <f t="shared" si="100"/>
        <v>400.27</v>
      </c>
      <c r="N416" s="207">
        <f t="shared" si="100"/>
        <v>71.66</v>
      </c>
      <c r="O416" s="252">
        <f t="shared" si="100"/>
        <v>15.39</v>
      </c>
      <c r="P416" s="250"/>
    </row>
    <row r="417" s="1" customFormat="1" ht="18.75" customHeight="1" spans="1:16">
      <c r="A417" s="17" t="s">
        <v>40</v>
      </c>
      <c r="B417" s="18"/>
      <c r="C417" s="18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76"/>
      <c r="P417" s="84"/>
    </row>
    <row r="418" s="1" customFormat="1" ht="21" customHeight="1" spans="1:16">
      <c r="A418" s="21" t="s">
        <v>108</v>
      </c>
      <c r="B418" s="22" t="s">
        <v>109</v>
      </c>
      <c r="C418" s="23">
        <v>260</v>
      </c>
      <c r="D418" s="31">
        <v>7.54</v>
      </c>
      <c r="E418" s="31">
        <v>3.9</v>
      </c>
      <c r="F418" s="31">
        <v>29.64</v>
      </c>
      <c r="G418" s="31">
        <v>130</v>
      </c>
      <c r="H418" s="31">
        <v>0.09</v>
      </c>
      <c r="I418" s="31">
        <v>1.56</v>
      </c>
      <c r="J418" s="31">
        <v>0.04</v>
      </c>
      <c r="K418" s="31">
        <v>0</v>
      </c>
      <c r="L418" s="31">
        <v>322.4</v>
      </c>
      <c r="M418" s="31">
        <v>247</v>
      </c>
      <c r="N418" s="31">
        <v>39</v>
      </c>
      <c r="O418" s="251">
        <v>0.26</v>
      </c>
      <c r="P418" s="84"/>
    </row>
    <row r="419" s="2" customFormat="1" customHeight="1" spans="1:16">
      <c r="A419" s="21" t="s">
        <v>70</v>
      </c>
      <c r="B419" s="46" t="s">
        <v>163</v>
      </c>
      <c r="C419" s="23">
        <v>100</v>
      </c>
      <c r="D419" s="24">
        <v>8.16</v>
      </c>
      <c r="E419" s="24">
        <v>6.8</v>
      </c>
      <c r="F419" s="24">
        <v>58.13</v>
      </c>
      <c r="G419" s="24">
        <v>326.8</v>
      </c>
      <c r="H419" s="24">
        <v>0.09</v>
      </c>
      <c r="I419" s="24">
        <v>3.81</v>
      </c>
      <c r="J419" s="24">
        <v>0</v>
      </c>
      <c r="K419" s="24">
        <v>0.63</v>
      </c>
      <c r="L419" s="24">
        <v>11.5</v>
      </c>
      <c r="M419" s="24">
        <v>49.8</v>
      </c>
      <c r="N419" s="24">
        <v>18.8</v>
      </c>
      <c r="O419" s="71">
        <v>0.75</v>
      </c>
      <c r="P419" s="250"/>
    </row>
    <row r="420" s="1" customFormat="1" ht="17.25" customHeight="1" spans="1:16">
      <c r="A420" s="305" t="s">
        <v>45</v>
      </c>
      <c r="B420" s="306"/>
      <c r="C420" s="34">
        <f>SUM(C418:C419)</f>
        <v>360</v>
      </c>
      <c r="D420" s="35">
        <f>SUM(D418:D419)</f>
        <v>15.7</v>
      </c>
      <c r="E420" s="35">
        <f t="shared" ref="E420:O420" si="101">SUM(E418:E419)</f>
        <v>10.7</v>
      </c>
      <c r="F420" s="35">
        <f t="shared" si="101"/>
        <v>87.77</v>
      </c>
      <c r="G420" s="35">
        <f t="shared" si="101"/>
        <v>456.8</v>
      </c>
      <c r="H420" s="35">
        <f t="shared" si="101"/>
        <v>0.18</v>
      </c>
      <c r="I420" s="35">
        <f t="shared" si="101"/>
        <v>5.37</v>
      </c>
      <c r="J420" s="35">
        <f t="shared" si="101"/>
        <v>0.04</v>
      </c>
      <c r="K420" s="35">
        <f t="shared" si="101"/>
        <v>0.63</v>
      </c>
      <c r="L420" s="35">
        <f t="shared" si="101"/>
        <v>333.9</v>
      </c>
      <c r="M420" s="35">
        <f t="shared" si="101"/>
        <v>296.8</v>
      </c>
      <c r="N420" s="35">
        <f t="shared" si="101"/>
        <v>57.8</v>
      </c>
      <c r="O420" s="74">
        <f t="shared" si="101"/>
        <v>1.01</v>
      </c>
      <c r="P420" s="84"/>
    </row>
    <row r="421" s="2" customFormat="1" ht="16.5" customHeight="1" spans="1:16">
      <c r="A421" s="218" t="s">
        <v>276</v>
      </c>
      <c r="B421" s="219"/>
      <c r="C421" s="220"/>
      <c r="D421" s="221">
        <f t="shared" ref="D421:O421" si="102">D408+D416+D419</f>
        <v>65.16</v>
      </c>
      <c r="E421" s="221">
        <f t="shared" si="102"/>
        <v>64.46</v>
      </c>
      <c r="F421" s="221">
        <f t="shared" si="102"/>
        <v>299.46</v>
      </c>
      <c r="G421" s="221">
        <f t="shared" si="102"/>
        <v>2039.06</v>
      </c>
      <c r="H421" s="221">
        <f t="shared" si="102"/>
        <v>0.9</v>
      </c>
      <c r="I421" s="221">
        <f t="shared" si="102"/>
        <v>57.599</v>
      </c>
      <c r="J421" s="221">
        <f t="shared" si="102"/>
        <v>575.87</v>
      </c>
      <c r="K421" s="221">
        <f t="shared" si="102"/>
        <v>5.97</v>
      </c>
      <c r="L421" s="221">
        <f t="shared" si="102"/>
        <v>789.155</v>
      </c>
      <c r="M421" s="221">
        <f t="shared" si="102"/>
        <v>654.47</v>
      </c>
      <c r="N421" s="221">
        <f t="shared" si="102"/>
        <v>135.71</v>
      </c>
      <c r="O421" s="258">
        <f t="shared" si="102"/>
        <v>19.46</v>
      </c>
      <c r="P421" s="250"/>
    </row>
    <row r="422" s="3" customFormat="1" customHeight="1" spans="1:16">
      <c r="A422" s="267" t="s">
        <v>277</v>
      </c>
      <c r="B422" s="268"/>
      <c r="C422" s="224"/>
      <c r="D422" s="54">
        <f t="shared" ref="D422:O422" si="103">D408+D416+D419</f>
        <v>65.16</v>
      </c>
      <c r="E422" s="54">
        <f t="shared" si="103"/>
        <v>64.46</v>
      </c>
      <c r="F422" s="54">
        <f t="shared" si="103"/>
        <v>299.46</v>
      </c>
      <c r="G422" s="54">
        <f t="shared" si="103"/>
        <v>2039.06</v>
      </c>
      <c r="H422" s="54">
        <f t="shared" si="103"/>
        <v>0.9</v>
      </c>
      <c r="I422" s="54">
        <f t="shared" si="103"/>
        <v>57.599</v>
      </c>
      <c r="J422" s="54">
        <f t="shared" si="103"/>
        <v>575.87</v>
      </c>
      <c r="K422" s="54">
        <f t="shared" si="103"/>
        <v>5.97</v>
      </c>
      <c r="L422" s="54">
        <f t="shared" si="103"/>
        <v>789.155</v>
      </c>
      <c r="M422" s="54">
        <f t="shared" si="103"/>
        <v>654.47</v>
      </c>
      <c r="N422" s="54">
        <f t="shared" si="103"/>
        <v>135.71</v>
      </c>
      <c r="O422" s="83">
        <f t="shared" si="103"/>
        <v>19.46</v>
      </c>
      <c r="P422" s="246"/>
    </row>
    <row r="423" s="3" customFormat="1" customHeight="1" spans="1:16">
      <c r="A423" s="187"/>
      <c r="B423" s="187"/>
      <c r="C423" s="187"/>
      <c r="D423" s="187"/>
      <c r="E423" s="187"/>
      <c r="F423" s="187"/>
      <c r="G423" s="187"/>
      <c r="H423" s="187"/>
      <c r="I423" s="187"/>
      <c r="J423" s="187"/>
      <c r="K423" s="187"/>
      <c r="L423" s="187"/>
      <c r="M423" s="187"/>
      <c r="N423" s="187"/>
      <c r="O423" s="187"/>
      <c r="P423" s="246"/>
    </row>
    <row r="424" s="3" customFormat="1" customHeight="1" spans="1:16">
      <c r="A424" s="187"/>
      <c r="B424" s="187"/>
      <c r="C424" s="187"/>
      <c r="D424" s="187"/>
      <c r="E424" s="187"/>
      <c r="F424" s="187"/>
      <c r="G424" s="187"/>
      <c r="H424" s="187"/>
      <c r="I424" s="187"/>
      <c r="J424" s="187"/>
      <c r="K424" s="187"/>
      <c r="L424" s="187"/>
      <c r="M424" s="187"/>
      <c r="N424" s="187"/>
      <c r="O424" s="187"/>
      <c r="P424" s="246"/>
    </row>
    <row r="425" s="3" customFormat="1" customHeight="1" spans="1:16">
      <c r="A425" s="189" t="s">
        <v>224</v>
      </c>
      <c r="B425" s="190"/>
      <c r="C425" s="190"/>
      <c r="D425" s="226"/>
      <c r="E425" s="226"/>
      <c r="F425" s="226"/>
      <c r="G425" s="226"/>
      <c r="H425" s="226"/>
      <c r="I425" s="226"/>
      <c r="J425" s="226"/>
      <c r="K425" s="226"/>
      <c r="L425" s="226"/>
      <c r="M425" s="226"/>
      <c r="N425" s="58" t="s">
        <v>233</v>
      </c>
      <c r="O425" s="58"/>
      <c r="P425" s="246"/>
    </row>
    <row r="426" s="3" customFormat="1" customHeight="1" spans="1:16">
      <c r="A426" s="191" t="s">
        <v>2</v>
      </c>
      <c r="B426" s="192" t="s">
        <v>3</v>
      </c>
      <c r="C426" s="192" t="s">
        <v>4</v>
      </c>
      <c r="D426" s="193" t="s">
        <v>5</v>
      </c>
      <c r="E426" s="194"/>
      <c r="F426" s="195"/>
      <c r="G426" s="196" t="s">
        <v>6</v>
      </c>
      <c r="H426" s="193" t="s">
        <v>7</v>
      </c>
      <c r="I426" s="194"/>
      <c r="J426" s="194"/>
      <c r="K426" s="195"/>
      <c r="L426" s="193" t="s">
        <v>8</v>
      </c>
      <c r="M426" s="194"/>
      <c r="N426" s="194"/>
      <c r="O426" s="247"/>
      <c r="P426" s="246"/>
    </row>
    <row r="427" s="3" customFormat="1" customHeight="1" spans="1:16">
      <c r="A427" s="197"/>
      <c r="B427" s="198"/>
      <c r="C427" s="198"/>
      <c r="D427" s="199" t="s">
        <v>9</v>
      </c>
      <c r="E427" s="199" t="s">
        <v>10</v>
      </c>
      <c r="F427" s="199" t="s">
        <v>11</v>
      </c>
      <c r="G427" s="200"/>
      <c r="H427" s="199" t="s">
        <v>12</v>
      </c>
      <c r="I427" s="199" t="s">
        <v>13</v>
      </c>
      <c r="J427" s="199" t="s">
        <v>14</v>
      </c>
      <c r="K427" s="199" t="s">
        <v>15</v>
      </c>
      <c r="L427" s="199" t="s">
        <v>16</v>
      </c>
      <c r="M427" s="199" t="s">
        <v>17</v>
      </c>
      <c r="N427" s="199" t="s">
        <v>18</v>
      </c>
      <c r="O427" s="248" t="s">
        <v>19</v>
      </c>
      <c r="P427" s="246"/>
    </row>
    <row r="428" s="183" customFormat="1" customHeight="1" spans="1:16">
      <c r="A428" s="201" t="s">
        <v>20</v>
      </c>
      <c r="B428" s="202"/>
      <c r="C428" s="203"/>
      <c r="D428" s="204"/>
      <c r="E428" s="204"/>
      <c r="F428" s="204"/>
      <c r="G428" s="204"/>
      <c r="H428" s="204"/>
      <c r="I428" s="204"/>
      <c r="J428" s="204"/>
      <c r="K428" s="204"/>
      <c r="L428" s="204"/>
      <c r="M428" s="204"/>
      <c r="N428" s="204"/>
      <c r="O428" s="260"/>
      <c r="P428" s="293"/>
    </row>
    <row r="429" s="2" customFormat="1" ht="18.75" spans="1:16">
      <c r="A429" s="21" t="s">
        <v>95</v>
      </c>
      <c r="B429" s="30" t="s">
        <v>96</v>
      </c>
      <c r="C429" s="23">
        <v>60</v>
      </c>
      <c r="D429" s="24">
        <v>7.29</v>
      </c>
      <c r="E429" s="24">
        <v>8.28</v>
      </c>
      <c r="F429" s="24">
        <v>19.87</v>
      </c>
      <c r="G429" s="24">
        <f>(D429*4)+(E429*9)+(F429*4)</f>
        <v>183.16</v>
      </c>
      <c r="H429" s="24">
        <v>0.1</v>
      </c>
      <c r="I429" s="24">
        <v>0</v>
      </c>
      <c r="J429" s="24">
        <v>75</v>
      </c>
      <c r="K429" s="70">
        <v>0.28</v>
      </c>
      <c r="L429" s="24">
        <v>128.22</v>
      </c>
      <c r="M429" s="24">
        <v>102.1</v>
      </c>
      <c r="N429" s="24">
        <v>9</v>
      </c>
      <c r="O429" s="71">
        <v>0.9</v>
      </c>
      <c r="P429" s="250"/>
    </row>
    <row r="430" s="1" customFormat="1" customHeight="1" spans="1:16">
      <c r="A430" s="21" t="s">
        <v>249</v>
      </c>
      <c r="B430" s="22" t="s">
        <v>98</v>
      </c>
      <c r="C430" s="23">
        <v>250</v>
      </c>
      <c r="D430" s="24">
        <v>12.05</v>
      </c>
      <c r="E430" s="24">
        <v>10.15</v>
      </c>
      <c r="F430" s="24">
        <v>45.93</v>
      </c>
      <c r="G430" s="24">
        <f t="shared" ref="G430" si="104">(D430*4)+(E430*9)+(F430*4)</f>
        <v>323.27</v>
      </c>
      <c r="H430" s="24">
        <v>0.25</v>
      </c>
      <c r="I430" s="24">
        <v>0</v>
      </c>
      <c r="J430" s="24">
        <v>228.75</v>
      </c>
      <c r="K430" s="24">
        <v>0.08</v>
      </c>
      <c r="L430" s="24">
        <v>49.31</v>
      </c>
      <c r="M430" s="24">
        <v>151.37</v>
      </c>
      <c r="N430" s="24">
        <v>37.5</v>
      </c>
      <c r="O430" s="71">
        <v>0.25</v>
      </c>
      <c r="P430" s="84"/>
    </row>
    <row r="431" s="185" customFormat="1" ht="15.75" spans="1:16">
      <c r="A431" s="310" t="s">
        <v>53</v>
      </c>
      <c r="B431" s="277" t="s">
        <v>167</v>
      </c>
      <c r="C431" s="27">
        <v>100</v>
      </c>
      <c r="D431" s="28">
        <v>0.8</v>
      </c>
      <c r="E431" s="28">
        <v>0.4</v>
      </c>
      <c r="F431" s="28">
        <v>8.1</v>
      </c>
      <c r="G431" s="28">
        <v>47</v>
      </c>
      <c r="H431" s="311">
        <v>0.02</v>
      </c>
      <c r="I431" s="311">
        <v>180</v>
      </c>
      <c r="J431" s="311">
        <v>0</v>
      </c>
      <c r="K431" s="311">
        <v>0.3</v>
      </c>
      <c r="L431" s="28">
        <v>40</v>
      </c>
      <c r="M431" s="28">
        <v>34</v>
      </c>
      <c r="N431" s="28">
        <v>25</v>
      </c>
      <c r="O431" s="294">
        <v>0.8</v>
      </c>
      <c r="P431" s="321"/>
    </row>
    <row r="432" s="183" customFormat="1" ht="17.25" customHeight="1" spans="1:17">
      <c r="A432" s="21" t="s">
        <v>78</v>
      </c>
      <c r="B432" s="22" t="s">
        <v>79</v>
      </c>
      <c r="C432" s="23">
        <v>200</v>
      </c>
      <c r="D432" s="24">
        <v>3.2</v>
      </c>
      <c r="E432" s="24">
        <v>2.7</v>
      </c>
      <c r="F432" s="24">
        <v>15.9</v>
      </c>
      <c r="G432" s="24">
        <f t="shared" ref="G432" si="105">(D432*4)+(E432*9)+(F432*4)</f>
        <v>100.7</v>
      </c>
      <c r="H432" s="24">
        <v>0.04</v>
      </c>
      <c r="I432" s="24">
        <v>1.3</v>
      </c>
      <c r="J432" s="24">
        <v>0.02</v>
      </c>
      <c r="K432" s="70">
        <v>0</v>
      </c>
      <c r="L432" s="24">
        <v>126</v>
      </c>
      <c r="M432" s="24">
        <v>90</v>
      </c>
      <c r="N432" s="24">
        <v>14</v>
      </c>
      <c r="O432" s="71">
        <v>0.1</v>
      </c>
      <c r="P432" s="293"/>
      <c r="Q432" s="293"/>
    </row>
    <row r="433" s="3" customFormat="1" customHeight="1" spans="1:16">
      <c r="A433" s="312" t="s">
        <v>29</v>
      </c>
      <c r="B433" s="313"/>
      <c r="C433" s="314">
        <f>SUM(C429:C432)</f>
        <v>610</v>
      </c>
      <c r="D433" s="314">
        <f t="shared" ref="D433:O433" si="106">SUM(D429:D432)</f>
        <v>23.34</v>
      </c>
      <c r="E433" s="314">
        <f t="shared" si="106"/>
        <v>21.53</v>
      </c>
      <c r="F433" s="314">
        <f t="shared" si="106"/>
        <v>89.8</v>
      </c>
      <c r="G433" s="314">
        <f t="shared" si="106"/>
        <v>654.13</v>
      </c>
      <c r="H433" s="314">
        <f t="shared" si="106"/>
        <v>0.41</v>
      </c>
      <c r="I433" s="314">
        <f t="shared" si="106"/>
        <v>181.3</v>
      </c>
      <c r="J433" s="314">
        <f t="shared" si="106"/>
        <v>303.77</v>
      </c>
      <c r="K433" s="314">
        <f t="shared" si="106"/>
        <v>0.66</v>
      </c>
      <c r="L433" s="314">
        <f t="shared" si="106"/>
        <v>343.53</v>
      </c>
      <c r="M433" s="314">
        <f t="shared" si="106"/>
        <v>377.47</v>
      </c>
      <c r="N433" s="314">
        <f t="shared" si="106"/>
        <v>85.5</v>
      </c>
      <c r="O433" s="322">
        <f t="shared" si="106"/>
        <v>2.05</v>
      </c>
      <c r="P433" s="246"/>
    </row>
    <row r="434" s="3" customFormat="1" customHeight="1" spans="1:16">
      <c r="A434" s="315" t="s">
        <v>30</v>
      </c>
      <c r="B434" s="316"/>
      <c r="C434" s="211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53"/>
      <c r="P434" s="246"/>
    </row>
    <row r="435" s="3" customFormat="1" customHeight="1" spans="1:16">
      <c r="A435" s="21" t="s">
        <v>31</v>
      </c>
      <c r="B435" s="22" t="s">
        <v>32</v>
      </c>
      <c r="C435" s="23">
        <v>100</v>
      </c>
      <c r="D435" s="24">
        <v>1.6</v>
      </c>
      <c r="E435" s="24">
        <v>9.77</v>
      </c>
      <c r="F435" s="24">
        <v>10.56</v>
      </c>
      <c r="G435" s="24">
        <f t="shared" ref="G435:G440" si="107">(D435*4)+(E435*9)+(F435*4)</f>
        <v>136.57</v>
      </c>
      <c r="H435" s="24">
        <v>0.03</v>
      </c>
      <c r="I435" s="24">
        <v>30.58</v>
      </c>
      <c r="J435" s="24">
        <v>0</v>
      </c>
      <c r="K435" s="70">
        <v>4.95</v>
      </c>
      <c r="L435" s="24">
        <v>48.4</v>
      </c>
      <c r="M435" s="24">
        <v>35.2</v>
      </c>
      <c r="N435" s="24">
        <v>21.18</v>
      </c>
      <c r="O435" s="71">
        <v>0.66</v>
      </c>
      <c r="P435" s="246"/>
    </row>
    <row r="436" s="2" customFormat="1" ht="19.5" customHeight="1" spans="1:16">
      <c r="A436" s="237" t="s">
        <v>245</v>
      </c>
      <c r="B436" s="22" t="s">
        <v>246</v>
      </c>
      <c r="C436" s="23">
        <v>250</v>
      </c>
      <c r="D436" s="24">
        <v>11.63</v>
      </c>
      <c r="E436" s="24">
        <v>6.64</v>
      </c>
      <c r="F436" s="24">
        <v>41.88</v>
      </c>
      <c r="G436" s="24">
        <f t="shared" si="107"/>
        <v>273.8</v>
      </c>
      <c r="H436" s="24">
        <v>0.18</v>
      </c>
      <c r="I436" s="24">
        <v>8.66</v>
      </c>
      <c r="J436" s="24">
        <v>113</v>
      </c>
      <c r="K436" s="24">
        <v>0.2</v>
      </c>
      <c r="L436" s="24">
        <v>19</v>
      </c>
      <c r="M436" s="24">
        <v>64.48</v>
      </c>
      <c r="N436" s="24">
        <v>25.5</v>
      </c>
      <c r="O436" s="71">
        <v>0.26</v>
      </c>
      <c r="P436" s="250"/>
    </row>
    <row r="437" s="1" customFormat="1" ht="18.75" spans="1:16">
      <c r="A437" s="21" t="s">
        <v>168</v>
      </c>
      <c r="B437" s="22" t="s">
        <v>169</v>
      </c>
      <c r="C437" s="23">
        <v>120</v>
      </c>
      <c r="D437" s="24">
        <v>10.39</v>
      </c>
      <c r="E437" s="24">
        <v>10.19</v>
      </c>
      <c r="F437" s="24">
        <v>10.69</v>
      </c>
      <c r="G437" s="24">
        <f t="shared" si="107"/>
        <v>176.03</v>
      </c>
      <c r="H437" s="24">
        <v>0.05</v>
      </c>
      <c r="I437" s="24">
        <v>11.9</v>
      </c>
      <c r="J437" s="24">
        <v>350</v>
      </c>
      <c r="K437" s="24">
        <v>2.41</v>
      </c>
      <c r="L437" s="24">
        <v>202.66</v>
      </c>
      <c r="M437" s="24">
        <v>326.58</v>
      </c>
      <c r="N437" s="24">
        <v>31.2</v>
      </c>
      <c r="O437" s="71">
        <v>0</v>
      </c>
      <c r="P437" s="84"/>
    </row>
    <row r="438" s="2" customFormat="1" customHeight="1" spans="1:16">
      <c r="A438" s="21" t="s">
        <v>144</v>
      </c>
      <c r="B438" s="22" t="s">
        <v>145</v>
      </c>
      <c r="C438" s="23">
        <v>200</v>
      </c>
      <c r="D438" s="24">
        <v>4.91</v>
      </c>
      <c r="E438" s="24">
        <v>8</v>
      </c>
      <c r="F438" s="24">
        <v>45</v>
      </c>
      <c r="G438" s="24">
        <f t="shared" si="107"/>
        <v>271.64</v>
      </c>
      <c r="H438" s="24">
        <v>0.04</v>
      </c>
      <c r="I438" s="24">
        <v>0</v>
      </c>
      <c r="J438" s="24">
        <v>0.05</v>
      </c>
      <c r="K438" s="24">
        <v>0.39</v>
      </c>
      <c r="L438" s="24">
        <v>6.8</v>
      </c>
      <c r="M438" s="24">
        <v>94.4</v>
      </c>
      <c r="N438" s="24">
        <v>30.4</v>
      </c>
      <c r="O438" s="71">
        <v>0.71</v>
      </c>
      <c r="P438" s="250"/>
    </row>
    <row r="439" s="2" customFormat="1" ht="16.5" customHeight="1" spans="1:16">
      <c r="A439" s="21" t="s">
        <v>65</v>
      </c>
      <c r="B439" s="22" t="s">
        <v>66</v>
      </c>
      <c r="C439" s="23">
        <v>40</v>
      </c>
      <c r="D439" s="24">
        <v>2.64</v>
      </c>
      <c r="E439" s="24">
        <v>0.48</v>
      </c>
      <c r="F439" s="24">
        <v>13.36</v>
      </c>
      <c r="G439" s="24">
        <f t="shared" si="107"/>
        <v>68.32</v>
      </c>
      <c r="H439" s="24">
        <v>0.07</v>
      </c>
      <c r="I439" s="24">
        <v>0</v>
      </c>
      <c r="J439" s="24">
        <v>0</v>
      </c>
      <c r="K439" s="24">
        <v>0.56</v>
      </c>
      <c r="L439" s="24">
        <v>14</v>
      </c>
      <c r="M439" s="24">
        <v>63.2</v>
      </c>
      <c r="N439" s="24">
        <v>18.8</v>
      </c>
      <c r="O439" s="71">
        <v>1.56</v>
      </c>
      <c r="P439" s="250"/>
    </row>
    <row r="440" s="4" customFormat="1" ht="15.75" customHeight="1" spans="1:16">
      <c r="A440" s="21" t="s">
        <v>170</v>
      </c>
      <c r="B440" s="22" t="s">
        <v>171</v>
      </c>
      <c r="C440" s="23">
        <v>200</v>
      </c>
      <c r="D440" s="24">
        <v>0.7</v>
      </c>
      <c r="E440" s="24">
        <v>0.3</v>
      </c>
      <c r="F440" s="24">
        <v>21.22</v>
      </c>
      <c r="G440" s="24">
        <f t="shared" si="107"/>
        <v>90.38</v>
      </c>
      <c r="H440" s="31">
        <v>0.01</v>
      </c>
      <c r="I440" s="31">
        <v>70</v>
      </c>
      <c r="J440" s="31">
        <v>0</v>
      </c>
      <c r="K440" s="72">
        <v>0</v>
      </c>
      <c r="L440" s="24">
        <v>12</v>
      </c>
      <c r="M440" s="24">
        <v>3</v>
      </c>
      <c r="N440" s="24">
        <v>3</v>
      </c>
      <c r="O440" s="71">
        <v>1.5</v>
      </c>
      <c r="P440" s="84"/>
    </row>
    <row r="441" s="3" customFormat="1" customHeight="1" spans="1:16">
      <c r="A441" s="305" t="s">
        <v>39</v>
      </c>
      <c r="B441" s="306"/>
      <c r="C441" s="34">
        <f t="shared" ref="C441:O441" si="108">SUM(C435:C440)</f>
        <v>910</v>
      </c>
      <c r="D441" s="35">
        <f t="shared" si="108"/>
        <v>31.87</v>
      </c>
      <c r="E441" s="35">
        <f t="shared" si="108"/>
        <v>35.38</v>
      </c>
      <c r="F441" s="35">
        <f t="shared" si="108"/>
        <v>142.71</v>
      </c>
      <c r="G441" s="35">
        <f t="shared" si="108"/>
        <v>1016.74</v>
      </c>
      <c r="H441" s="35">
        <f t="shared" si="108"/>
        <v>0.38</v>
      </c>
      <c r="I441" s="35">
        <f t="shared" si="108"/>
        <v>121.14</v>
      </c>
      <c r="J441" s="35">
        <f t="shared" si="108"/>
        <v>463.05</v>
      </c>
      <c r="K441" s="35">
        <f t="shared" si="108"/>
        <v>8.51</v>
      </c>
      <c r="L441" s="35">
        <f t="shared" si="108"/>
        <v>302.86</v>
      </c>
      <c r="M441" s="35">
        <f t="shared" si="108"/>
        <v>586.86</v>
      </c>
      <c r="N441" s="35">
        <f t="shared" si="108"/>
        <v>130.08</v>
      </c>
      <c r="O441" s="74">
        <f t="shared" si="108"/>
        <v>4.69</v>
      </c>
      <c r="P441" s="246"/>
    </row>
    <row r="442" s="3" customFormat="1" customHeight="1" spans="1:16">
      <c r="A442" s="209" t="s">
        <v>40</v>
      </c>
      <c r="B442" s="210"/>
      <c r="C442" s="211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53"/>
      <c r="P442" s="246"/>
    </row>
    <row r="443" s="1" customFormat="1" customHeight="1" spans="1:16">
      <c r="A443" s="21" t="s">
        <v>41</v>
      </c>
      <c r="B443" s="22" t="s">
        <v>69</v>
      </c>
      <c r="C443" s="23">
        <v>250</v>
      </c>
      <c r="D443" s="24">
        <v>7.25</v>
      </c>
      <c r="E443" s="24">
        <v>6.25</v>
      </c>
      <c r="F443" s="24">
        <v>10</v>
      </c>
      <c r="G443" s="24">
        <v>125</v>
      </c>
      <c r="H443" s="24">
        <v>0.1</v>
      </c>
      <c r="I443" s="24">
        <v>1.75</v>
      </c>
      <c r="J443" s="24">
        <v>0.05</v>
      </c>
      <c r="K443" s="24">
        <v>0</v>
      </c>
      <c r="L443" s="24">
        <v>300</v>
      </c>
      <c r="M443" s="24">
        <v>225</v>
      </c>
      <c r="N443" s="24">
        <v>35</v>
      </c>
      <c r="O443" s="71">
        <v>0.25</v>
      </c>
      <c r="P443" s="84"/>
    </row>
    <row r="444" s="1" customFormat="1" customHeight="1" spans="1:16">
      <c r="A444" s="21" t="s">
        <v>172</v>
      </c>
      <c r="B444" s="46" t="s">
        <v>173</v>
      </c>
      <c r="C444" s="47">
        <v>100</v>
      </c>
      <c r="D444" s="23">
        <v>8.4</v>
      </c>
      <c r="E444" s="23">
        <v>16.6</v>
      </c>
      <c r="F444" s="23">
        <v>87.8</v>
      </c>
      <c r="G444" s="23">
        <v>534</v>
      </c>
      <c r="H444" s="24">
        <v>0.1</v>
      </c>
      <c r="I444" s="24">
        <v>0</v>
      </c>
      <c r="J444" s="24">
        <v>0.08</v>
      </c>
      <c r="K444" s="24">
        <v>1.12</v>
      </c>
      <c r="L444" s="24">
        <v>13.33</v>
      </c>
      <c r="M444" s="24">
        <v>53.3</v>
      </c>
      <c r="N444" s="24">
        <v>10</v>
      </c>
      <c r="O444" s="71">
        <v>0.83</v>
      </c>
      <c r="P444" s="84"/>
    </row>
    <row r="445" s="3" customFormat="1" customHeight="1" spans="1:16">
      <c r="A445" s="205" t="s">
        <v>45</v>
      </c>
      <c r="B445" s="206"/>
      <c r="C445" s="207">
        <f>SUM(C443:C444)</f>
        <v>350</v>
      </c>
      <c r="D445" s="208">
        <f t="shared" ref="D445:G445" si="109">SUM(D443:D444)</f>
        <v>15.65</v>
      </c>
      <c r="E445" s="208">
        <f t="shared" si="109"/>
        <v>22.85</v>
      </c>
      <c r="F445" s="208">
        <f t="shared" si="109"/>
        <v>97.8</v>
      </c>
      <c r="G445" s="208">
        <f t="shared" si="109"/>
        <v>659</v>
      </c>
      <c r="H445" s="208">
        <f t="shared" ref="H445:O445" si="110">SUM(H443:H444)</f>
        <v>0.2</v>
      </c>
      <c r="I445" s="208">
        <f t="shared" si="110"/>
        <v>1.75</v>
      </c>
      <c r="J445" s="208">
        <f t="shared" si="110"/>
        <v>0.13</v>
      </c>
      <c r="K445" s="208">
        <f t="shared" si="110"/>
        <v>1.12</v>
      </c>
      <c r="L445" s="208">
        <f t="shared" si="110"/>
        <v>313.33</v>
      </c>
      <c r="M445" s="208">
        <f t="shared" si="110"/>
        <v>278.3</v>
      </c>
      <c r="N445" s="208">
        <f t="shared" si="110"/>
        <v>45</v>
      </c>
      <c r="O445" s="255">
        <f t="shared" si="110"/>
        <v>1.08</v>
      </c>
      <c r="P445" s="246"/>
    </row>
    <row r="446" s="3" customFormat="1" customHeight="1" spans="1:16">
      <c r="A446" s="284" t="s">
        <v>225</v>
      </c>
      <c r="B446" s="285"/>
      <c r="C446" s="286"/>
      <c r="D446" s="287">
        <f t="shared" ref="D446:O446" si="111">D433+D441+D445</f>
        <v>70.86</v>
      </c>
      <c r="E446" s="287">
        <f t="shared" si="111"/>
        <v>79.76</v>
      </c>
      <c r="F446" s="287">
        <f t="shared" si="111"/>
        <v>330.31</v>
      </c>
      <c r="G446" s="287">
        <f t="shared" si="111"/>
        <v>2329.87</v>
      </c>
      <c r="H446" s="287">
        <f t="shared" si="111"/>
        <v>0.99</v>
      </c>
      <c r="I446" s="287">
        <f t="shared" si="111"/>
        <v>304.19</v>
      </c>
      <c r="J446" s="287">
        <f t="shared" si="111"/>
        <v>766.95</v>
      </c>
      <c r="K446" s="287">
        <f t="shared" si="111"/>
        <v>10.29</v>
      </c>
      <c r="L446" s="287">
        <f t="shared" si="111"/>
        <v>959.72</v>
      </c>
      <c r="M446" s="287">
        <f t="shared" si="111"/>
        <v>1242.63</v>
      </c>
      <c r="N446" s="287">
        <f t="shared" si="111"/>
        <v>260.58</v>
      </c>
      <c r="O446" s="300">
        <f t="shared" si="111"/>
        <v>7.82</v>
      </c>
      <c r="P446" s="246"/>
    </row>
    <row r="447" s="3" customFormat="1" customHeight="1" spans="1:16">
      <c r="A447" s="222" t="s">
        <v>278</v>
      </c>
      <c r="B447" s="223"/>
      <c r="C447" s="288"/>
      <c r="D447" s="54">
        <f t="shared" ref="D447:O447" si="112">D433+D441+D445</f>
        <v>70.86</v>
      </c>
      <c r="E447" s="54">
        <f t="shared" si="112"/>
        <v>79.76</v>
      </c>
      <c r="F447" s="54">
        <f t="shared" si="112"/>
        <v>330.31</v>
      </c>
      <c r="G447" s="54">
        <f t="shared" si="112"/>
        <v>2329.87</v>
      </c>
      <c r="H447" s="54">
        <f t="shared" si="112"/>
        <v>0.99</v>
      </c>
      <c r="I447" s="54">
        <f t="shared" si="112"/>
        <v>304.19</v>
      </c>
      <c r="J447" s="54">
        <f t="shared" si="112"/>
        <v>766.95</v>
      </c>
      <c r="K447" s="54">
        <f t="shared" si="112"/>
        <v>10.29</v>
      </c>
      <c r="L447" s="54">
        <f t="shared" si="112"/>
        <v>959.72</v>
      </c>
      <c r="M447" s="54">
        <f t="shared" si="112"/>
        <v>1242.63</v>
      </c>
      <c r="N447" s="54">
        <f t="shared" si="112"/>
        <v>260.58</v>
      </c>
      <c r="O447" s="83">
        <f t="shared" si="112"/>
        <v>7.82</v>
      </c>
      <c r="P447" s="246"/>
    </row>
    <row r="448" s="3" customFormat="1" customHeight="1" spans="1:16">
      <c r="A448" s="323"/>
      <c r="B448" s="323"/>
      <c r="C448" s="323"/>
      <c r="D448" s="324"/>
      <c r="E448" s="324"/>
      <c r="F448" s="324"/>
      <c r="G448" s="324"/>
      <c r="H448" s="324"/>
      <c r="I448" s="324"/>
      <c r="J448" s="324"/>
      <c r="K448" s="324"/>
      <c r="L448" s="324"/>
      <c r="M448" s="324"/>
      <c r="N448" s="340"/>
      <c r="O448" s="340"/>
      <c r="P448" s="246"/>
    </row>
    <row r="449" customHeight="1" spans="1:15">
      <c r="A449" s="189" t="s">
        <v>279</v>
      </c>
      <c r="B449" s="190"/>
      <c r="C449" s="190"/>
      <c r="D449" s="226"/>
      <c r="E449" s="226"/>
      <c r="F449" s="226"/>
      <c r="G449" s="226"/>
      <c r="H449" s="226"/>
      <c r="I449" s="226"/>
      <c r="J449" s="226"/>
      <c r="K449" s="226"/>
      <c r="L449" s="226"/>
      <c r="M449" s="226"/>
      <c r="N449" s="58" t="s">
        <v>233</v>
      </c>
      <c r="O449" s="58"/>
    </row>
    <row r="450" customHeight="1" spans="1:15">
      <c r="A450" s="191" t="s">
        <v>2</v>
      </c>
      <c r="B450" s="192" t="s">
        <v>3</v>
      </c>
      <c r="C450" s="192" t="s">
        <v>4</v>
      </c>
      <c r="D450" s="193" t="s">
        <v>5</v>
      </c>
      <c r="E450" s="194"/>
      <c r="F450" s="195"/>
      <c r="G450" s="196" t="s">
        <v>6</v>
      </c>
      <c r="H450" s="193" t="s">
        <v>7</v>
      </c>
      <c r="I450" s="194"/>
      <c r="J450" s="194"/>
      <c r="K450" s="195"/>
      <c r="L450" s="193" t="s">
        <v>8</v>
      </c>
      <c r="M450" s="194"/>
      <c r="N450" s="194"/>
      <c r="O450" s="247"/>
    </row>
    <row r="451" customHeight="1" spans="1:15">
      <c r="A451" s="197"/>
      <c r="B451" s="198"/>
      <c r="C451" s="198"/>
      <c r="D451" s="199" t="s">
        <v>9</v>
      </c>
      <c r="E451" s="199" t="s">
        <v>10</v>
      </c>
      <c r="F451" s="199" t="s">
        <v>11</v>
      </c>
      <c r="G451" s="200"/>
      <c r="H451" s="199" t="s">
        <v>12</v>
      </c>
      <c r="I451" s="199" t="s">
        <v>13</v>
      </c>
      <c r="J451" s="199" t="s">
        <v>14</v>
      </c>
      <c r="K451" s="199" t="s">
        <v>15</v>
      </c>
      <c r="L451" s="199" t="s">
        <v>16</v>
      </c>
      <c r="M451" s="199" t="s">
        <v>17</v>
      </c>
      <c r="N451" s="199" t="s">
        <v>18</v>
      </c>
      <c r="O451" s="248" t="s">
        <v>19</v>
      </c>
    </row>
    <row r="452" customHeight="1" spans="1:15">
      <c r="A452" s="201" t="s">
        <v>20</v>
      </c>
      <c r="B452" s="202"/>
      <c r="C452" s="203"/>
      <c r="D452" s="204"/>
      <c r="E452" s="204"/>
      <c r="F452" s="204"/>
      <c r="G452" s="204"/>
      <c r="H452" s="204"/>
      <c r="I452" s="204"/>
      <c r="J452" s="204"/>
      <c r="K452" s="204"/>
      <c r="L452" s="204"/>
      <c r="M452" s="204"/>
      <c r="N452" s="204"/>
      <c r="O452" s="260"/>
    </row>
    <row r="453" customHeight="1" spans="1:15">
      <c r="A453" s="21" t="s">
        <v>264</v>
      </c>
      <c r="B453" s="325" t="s">
        <v>178</v>
      </c>
      <c r="C453" s="326">
        <v>250</v>
      </c>
      <c r="D453" s="24">
        <v>16.25</v>
      </c>
      <c r="E453" s="24">
        <v>13.56</v>
      </c>
      <c r="F453" s="24">
        <v>60.45</v>
      </c>
      <c r="G453" s="24">
        <f>(D453*4)+(E453*9)+(F453*4)</f>
        <v>428.84</v>
      </c>
      <c r="H453" s="24">
        <v>0.21</v>
      </c>
      <c r="I453" s="24">
        <v>0.02</v>
      </c>
      <c r="J453" s="24">
        <v>273.91</v>
      </c>
      <c r="K453" s="24">
        <v>1.28</v>
      </c>
      <c r="L453" s="24">
        <v>243.67</v>
      </c>
      <c r="M453" s="24">
        <v>163.77</v>
      </c>
      <c r="N453" s="24">
        <v>29.57</v>
      </c>
      <c r="O453" s="71">
        <v>4.81</v>
      </c>
    </row>
    <row r="454" customHeight="1" spans="1:15">
      <c r="A454" s="21" t="s">
        <v>179</v>
      </c>
      <c r="B454" s="236" t="s">
        <v>180</v>
      </c>
      <c r="C454" s="23">
        <v>70</v>
      </c>
      <c r="D454" s="24">
        <v>6.7</v>
      </c>
      <c r="E454" s="24">
        <v>9.84</v>
      </c>
      <c r="F454" s="24">
        <v>19.8</v>
      </c>
      <c r="G454" s="24">
        <f>(D454*4)+(E454*9)+(F454*4)</f>
        <v>194.56</v>
      </c>
      <c r="H454" s="24">
        <v>0.09</v>
      </c>
      <c r="I454" s="24">
        <v>0</v>
      </c>
      <c r="J454" s="24">
        <v>59</v>
      </c>
      <c r="K454" s="70">
        <v>0</v>
      </c>
      <c r="L454" s="24">
        <v>8.25</v>
      </c>
      <c r="M454" s="24">
        <v>57</v>
      </c>
      <c r="N454" s="24">
        <v>32</v>
      </c>
      <c r="O454" s="71">
        <v>5</v>
      </c>
    </row>
    <row r="455" customHeight="1" spans="1:15">
      <c r="A455" s="21" t="s">
        <v>53</v>
      </c>
      <c r="B455" s="22" t="s">
        <v>99</v>
      </c>
      <c r="C455" s="23">
        <v>100</v>
      </c>
      <c r="D455" s="31">
        <v>0.8</v>
      </c>
      <c r="E455" s="31">
        <v>0.2</v>
      </c>
      <c r="F455" s="31">
        <v>7.5</v>
      </c>
      <c r="G455" s="24">
        <f t="shared" ref="G455:G456" si="113">(D455*4)+(E455*9)+(F455*4)</f>
        <v>35</v>
      </c>
      <c r="H455" s="31">
        <v>0.06</v>
      </c>
      <c r="I455" s="31">
        <v>38</v>
      </c>
      <c r="J455" s="31">
        <v>0</v>
      </c>
      <c r="K455" s="31">
        <v>0.2</v>
      </c>
      <c r="L455" s="31">
        <v>35</v>
      </c>
      <c r="M455" s="31">
        <v>11</v>
      </c>
      <c r="N455" s="31">
        <v>17</v>
      </c>
      <c r="O455" s="71">
        <v>0.1</v>
      </c>
    </row>
    <row r="456" customHeight="1" spans="1:15">
      <c r="A456" s="29" t="s">
        <v>27</v>
      </c>
      <c r="B456" s="30" t="s">
        <v>28</v>
      </c>
      <c r="C456" s="23">
        <v>200</v>
      </c>
      <c r="D456" s="31">
        <v>0.1</v>
      </c>
      <c r="E456" s="31">
        <v>0</v>
      </c>
      <c r="F456" s="31">
        <v>15</v>
      </c>
      <c r="G456" s="24">
        <f t="shared" si="113"/>
        <v>60.4</v>
      </c>
      <c r="H456" s="31">
        <v>0</v>
      </c>
      <c r="I456" s="31">
        <v>0</v>
      </c>
      <c r="J456" s="31">
        <v>0</v>
      </c>
      <c r="K456" s="72">
        <v>0</v>
      </c>
      <c r="L456" s="24">
        <v>11</v>
      </c>
      <c r="M456" s="24">
        <v>3</v>
      </c>
      <c r="N456" s="24">
        <v>1</v>
      </c>
      <c r="O456" s="71">
        <v>0.3</v>
      </c>
    </row>
    <row r="457" customHeight="1" spans="1:15">
      <c r="A457" s="205" t="s">
        <v>29</v>
      </c>
      <c r="B457" s="206"/>
      <c r="C457" s="207">
        <f>SUM(C453:C456)</f>
        <v>620</v>
      </c>
      <c r="D457" s="208">
        <f t="shared" ref="D457:O457" si="114">SUM(D453:D456)</f>
        <v>23.85</v>
      </c>
      <c r="E457" s="208">
        <f t="shared" si="114"/>
        <v>23.6</v>
      </c>
      <c r="F457" s="208">
        <f t="shared" si="114"/>
        <v>102.75</v>
      </c>
      <c r="G457" s="208">
        <f t="shared" si="114"/>
        <v>718.8</v>
      </c>
      <c r="H457" s="208">
        <f t="shared" si="114"/>
        <v>0.36</v>
      </c>
      <c r="I457" s="208">
        <f t="shared" si="114"/>
        <v>38.02</v>
      </c>
      <c r="J457" s="208">
        <f t="shared" si="114"/>
        <v>332.91</v>
      </c>
      <c r="K457" s="208">
        <f t="shared" si="114"/>
        <v>1.48</v>
      </c>
      <c r="L457" s="208">
        <f t="shared" si="114"/>
        <v>297.92</v>
      </c>
      <c r="M457" s="208">
        <f t="shared" si="114"/>
        <v>234.77</v>
      </c>
      <c r="N457" s="208">
        <f t="shared" si="114"/>
        <v>79.57</v>
      </c>
      <c r="O457" s="255">
        <f t="shared" si="114"/>
        <v>10.21</v>
      </c>
    </row>
    <row r="458" customHeight="1" spans="1:15">
      <c r="A458" s="209" t="s">
        <v>30</v>
      </c>
      <c r="B458" s="210"/>
      <c r="C458" s="327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53"/>
    </row>
    <row r="459" customHeight="1" spans="1:15">
      <c r="A459" s="21" t="s">
        <v>181</v>
      </c>
      <c r="B459" s="22" t="s">
        <v>182</v>
      </c>
      <c r="C459" s="220">
        <v>100</v>
      </c>
      <c r="D459" s="24">
        <v>2.2</v>
      </c>
      <c r="E459" s="24">
        <v>0.4</v>
      </c>
      <c r="F459" s="24">
        <v>11.2</v>
      </c>
      <c r="G459" s="24">
        <f>(D459*4)+(E459*9)+(F459*4)</f>
        <v>57.2</v>
      </c>
      <c r="H459" s="24">
        <v>0.02</v>
      </c>
      <c r="I459" s="24">
        <v>4.8</v>
      </c>
      <c r="J459" s="24">
        <v>0.02</v>
      </c>
      <c r="K459" s="24">
        <v>0</v>
      </c>
      <c r="L459" s="24">
        <v>3.2</v>
      </c>
      <c r="M459" s="24">
        <v>50</v>
      </c>
      <c r="N459" s="24">
        <v>0</v>
      </c>
      <c r="O459" s="71">
        <v>0.4</v>
      </c>
    </row>
    <row r="460" customHeight="1" spans="1:15">
      <c r="A460" s="289" t="s">
        <v>265</v>
      </c>
      <c r="B460" s="290" t="s">
        <v>266</v>
      </c>
      <c r="C460" s="23">
        <v>250</v>
      </c>
      <c r="D460" s="24">
        <v>5.02</v>
      </c>
      <c r="E460" s="24">
        <v>9.75</v>
      </c>
      <c r="F460" s="24">
        <v>34.14</v>
      </c>
      <c r="G460" s="24">
        <f>(D460*4)+(E460*9)+(F460*4)</f>
        <v>244.39</v>
      </c>
      <c r="H460" s="24">
        <v>0.15</v>
      </c>
      <c r="I460" s="24">
        <v>34.73</v>
      </c>
      <c r="J460" s="24">
        <v>46.5</v>
      </c>
      <c r="K460" s="24">
        <v>62.5</v>
      </c>
      <c r="L460" s="24">
        <v>157.5</v>
      </c>
      <c r="M460" s="24">
        <v>157.5</v>
      </c>
      <c r="N460" s="24">
        <v>7.5</v>
      </c>
      <c r="O460" s="71">
        <v>0.08</v>
      </c>
    </row>
    <row r="461" customHeight="1" spans="1:15">
      <c r="A461" s="21" t="s">
        <v>267</v>
      </c>
      <c r="B461" s="22" t="s">
        <v>186</v>
      </c>
      <c r="C461" s="23">
        <v>200</v>
      </c>
      <c r="D461" s="24">
        <v>21.02</v>
      </c>
      <c r="E461" s="24">
        <v>21.18</v>
      </c>
      <c r="F461" s="24">
        <v>63.07</v>
      </c>
      <c r="G461" s="24">
        <f t="shared" ref="G461:G463" si="115">(D461*4)+(E461*9)+(F461*4)</f>
        <v>526.98</v>
      </c>
      <c r="H461" s="24">
        <v>0.3</v>
      </c>
      <c r="I461" s="24">
        <v>5.32</v>
      </c>
      <c r="J461" s="24">
        <v>0</v>
      </c>
      <c r="K461" s="24">
        <v>0</v>
      </c>
      <c r="L461" s="24">
        <v>260.48</v>
      </c>
      <c r="M461" s="24">
        <v>30.6</v>
      </c>
      <c r="N461" s="24">
        <v>4.66</v>
      </c>
      <c r="O461" s="71">
        <v>0.081</v>
      </c>
    </row>
    <row r="462" s="3" customFormat="1" customHeight="1" spans="1:16">
      <c r="A462" s="21" t="s">
        <v>25</v>
      </c>
      <c r="B462" s="22" t="s">
        <v>26</v>
      </c>
      <c r="C462" s="23">
        <v>45</v>
      </c>
      <c r="D462" s="24">
        <v>3.42</v>
      </c>
      <c r="E462" s="24">
        <v>0.36</v>
      </c>
      <c r="F462" s="24">
        <v>22.14</v>
      </c>
      <c r="G462" s="24">
        <f t="shared" si="115"/>
        <v>105.48</v>
      </c>
      <c r="H462" s="24">
        <v>0.05</v>
      </c>
      <c r="I462" s="24">
        <v>0</v>
      </c>
      <c r="J462" s="24">
        <v>0</v>
      </c>
      <c r="K462" s="24">
        <v>0.5</v>
      </c>
      <c r="L462" s="24">
        <v>9</v>
      </c>
      <c r="M462" s="24">
        <v>29.25</v>
      </c>
      <c r="N462" s="24">
        <v>6.3</v>
      </c>
      <c r="O462" s="71">
        <v>0.5</v>
      </c>
      <c r="P462" s="246"/>
    </row>
    <row r="463" customHeight="1" spans="1:15">
      <c r="A463" s="21" t="s">
        <v>106</v>
      </c>
      <c r="B463" s="22" t="s">
        <v>107</v>
      </c>
      <c r="C463" s="23">
        <v>200</v>
      </c>
      <c r="D463" s="24">
        <v>1.4</v>
      </c>
      <c r="E463" s="24">
        <v>0</v>
      </c>
      <c r="F463" s="24">
        <v>17.8</v>
      </c>
      <c r="G463" s="24">
        <f t="shared" si="115"/>
        <v>76.8</v>
      </c>
      <c r="H463" s="24">
        <v>0.09</v>
      </c>
      <c r="I463" s="24">
        <v>0.07</v>
      </c>
      <c r="J463" s="24">
        <v>0.002</v>
      </c>
      <c r="K463" s="70">
        <v>0.98</v>
      </c>
      <c r="L463" s="24">
        <v>119.8</v>
      </c>
      <c r="M463" s="24">
        <v>153.3</v>
      </c>
      <c r="N463" s="24">
        <v>0.28</v>
      </c>
      <c r="O463" s="71">
        <v>0.31</v>
      </c>
    </row>
    <row r="464" customHeight="1" spans="1:15">
      <c r="A464" s="205" t="s">
        <v>39</v>
      </c>
      <c r="B464" s="206"/>
      <c r="C464" s="207">
        <f>SUM(C459:C463)</f>
        <v>795</v>
      </c>
      <c r="D464" s="208">
        <f>SUM(D459:D463)</f>
        <v>33.06</v>
      </c>
      <c r="E464" s="208">
        <f>SUM(E459:E463)</f>
        <v>31.69</v>
      </c>
      <c r="F464" s="208">
        <v>147.03</v>
      </c>
      <c r="G464" s="208">
        <f t="shared" ref="G464:O464" si="116">SUM(G459:G463)</f>
        <v>1010.85</v>
      </c>
      <c r="H464" s="208">
        <f t="shared" si="116"/>
        <v>0.61</v>
      </c>
      <c r="I464" s="208">
        <f t="shared" si="116"/>
        <v>44.92</v>
      </c>
      <c r="J464" s="208">
        <f t="shared" si="116"/>
        <v>46.522</v>
      </c>
      <c r="K464" s="208">
        <f t="shared" si="116"/>
        <v>63.98</v>
      </c>
      <c r="L464" s="208">
        <f t="shared" si="116"/>
        <v>549.98</v>
      </c>
      <c r="M464" s="208">
        <f t="shared" si="116"/>
        <v>420.65</v>
      </c>
      <c r="N464" s="208">
        <f t="shared" si="116"/>
        <v>18.74</v>
      </c>
      <c r="O464" s="255">
        <f t="shared" si="116"/>
        <v>1.371</v>
      </c>
    </row>
    <row r="465" customHeight="1" spans="1:15">
      <c r="A465" s="209" t="s">
        <v>40</v>
      </c>
      <c r="B465" s="210"/>
      <c r="C465" s="211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53"/>
    </row>
    <row r="466" s="1" customFormat="1" customHeight="1" spans="1:16">
      <c r="A466" s="29" t="s">
        <v>41</v>
      </c>
      <c r="B466" s="266" t="s">
        <v>89</v>
      </c>
      <c r="C466" s="23">
        <v>250</v>
      </c>
      <c r="D466" s="31">
        <v>7.25</v>
      </c>
      <c r="E466" s="31">
        <v>6.25</v>
      </c>
      <c r="F466" s="31">
        <v>10</v>
      </c>
      <c r="G466" s="31">
        <v>125</v>
      </c>
      <c r="H466" s="31">
        <v>0.1</v>
      </c>
      <c r="I466" s="31">
        <v>14.25</v>
      </c>
      <c r="J466" s="31">
        <v>0.05</v>
      </c>
      <c r="K466" s="31">
        <v>0</v>
      </c>
      <c r="L466" s="31">
        <v>300</v>
      </c>
      <c r="M466" s="31">
        <v>225</v>
      </c>
      <c r="N466" s="31">
        <v>35</v>
      </c>
      <c r="O466" s="291">
        <v>0.25</v>
      </c>
      <c r="P466" s="84"/>
    </row>
    <row r="467" customHeight="1" spans="1:15">
      <c r="A467" s="21" t="s">
        <v>70</v>
      </c>
      <c r="B467" s="46" t="s">
        <v>187</v>
      </c>
      <c r="C467" s="47">
        <v>100</v>
      </c>
      <c r="D467" s="24">
        <v>9.6</v>
      </c>
      <c r="E467" s="24">
        <v>11.4</v>
      </c>
      <c r="F467" s="24">
        <v>66.31</v>
      </c>
      <c r="G467" s="24">
        <v>397.41</v>
      </c>
      <c r="H467" s="24">
        <v>0.09</v>
      </c>
      <c r="I467" s="24">
        <v>3.16</v>
      </c>
      <c r="J467" s="24">
        <v>0.08</v>
      </c>
      <c r="K467" s="24">
        <v>1.63</v>
      </c>
      <c r="L467" s="24">
        <v>30.15</v>
      </c>
      <c r="M467" s="24">
        <v>91.81</v>
      </c>
      <c r="N467" s="24">
        <v>28.77</v>
      </c>
      <c r="O467" s="71">
        <v>1.15</v>
      </c>
    </row>
    <row r="468" customHeight="1" spans="1:15">
      <c r="A468" s="205" t="s">
        <v>45</v>
      </c>
      <c r="B468" s="206"/>
      <c r="C468" s="207">
        <f>SUM(C466:C467)</f>
        <v>350</v>
      </c>
      <c r="D468" s="217">
        <f>SUM(D466:D467)</f>
        <v>16.85</v>
      </c>
      <c r="E468" s="217">
        <f t="shared" ref="E468:O468" si="117">SUM(E466:E467)</f>
        <v>17.65</v>
      </c>
      <c r="F468" s="217">
        <f t="shared" si="117"/>
        <v>76.31</v>
      </c>
      <c r="G468" s="217">
        <f t="shared" si="117"/>
        <v>522.41</v>
      </c>
      <c r="H468" s="217">
        <f t="shared" si="117"/>
        <v>0.19</v>
      </c>
      <c r="I468" s="217">
        <f t="shared" si="117"/>
        <v>17.41</v>
      </c>
      <c r="J468" s="217">
        <f t="shared" si="117"/>
        <v>0.13</v>
      </c>
      <c r="K468" s="217">
        <f t="shared" si="117"/>
        <v>1.63</v>
      </c>
      <c r="L468" s="217">
        <f t="shared" si="117"/>
        <v>330.15</v>
      </c>
      <c r="M468" s="217">
        <f t="shared" si="117"/>
        <v>316.81</v>
      </c>
      <c r="N468" s="217">
        <f t="shared" si="117"/>
        <v>63.77</v>
      </c>
      <c r="O468" s="257">
        <f t="shared" si="117"/>
        <v>1.4</v>
      </c>
    </row>
    <row r="469" customHeight="1" spans="1:15">
      <c r="A469" s="218" t="s">
        <v>228</v>
      </c>
      <c r="B469" s="219"/>
      <c r="C469" s="220"/>
      <c r="D469" s="221">
        <f t="shared" ref="D469:O469" si="118">D457+D464+D468</f>
        <v>73.76</v>
      </c>
      <c r="E469" s="221">
        <f t="shared" si="118"/>
        <v>72.94</v>
      </c>
      <c r="F469" s="221">
        <f t="shared" si="118"/>
        <v>326.09</v>
      </c>
      <c r="G469" s="221">
        <f t="shared" si="118"/>
        <v>2252.06</v>
      </c>
      <c r="H469" s="221">
        <f t="shared" si="118"/>
        <v>1.16</v>
      </c>
      <c r="I469" s="221">
        <f t="shared" si="118"/>
        <v>100.35</v>
      </c>
      <c r="J469" s="221">
        <f t="shared" si="118"/>
        <v>379.562</v>
      </c>
      <c r="K469" s="221">
        <f t="shared" si="118"/>
        <v>67.09</v>
      </c>
      <c r="L469" s="221">
        <f t="shared" si="118"/>
        <v>1178.05</v>
      </c>
      <c r="M469" s="221">
        <f t="shared" si="118"/>
        <v>972.23</v>
      </c>
      <c r="N469" s="221">
        <f t="shared" si="118"/>
        <v>162.08</v>
      </c>
      <c r="O469" s="258">
        <f t="shared" si="118"/>
        <v>12.981</v>
      </c>
    </row>
    <row r="470" customHeight="1" spans="1:15">
      <c r="A470" s="222" t="s">
        <v>229</v>
      </c>
      <c r="B470" s="223"/>
      <c r="C470" s="288"/>
      <c r="D470" s="15">
        <f t="shared" ref="D470:O470" si="119">D457+D464+D468</f>
        <v>73.76</v>
      </c>
      <c r="E470" s="15">
        <f t="shared" si="119"/>
        <v>72.94</v>
      </c>
      <c r="F470" s="15">
        <f t="shared" si="119"/>
        <v>326.09</v>
      </c>
      <c r="G470" s="15">
        <f t="shared" si="119"/>
        <v>2252.06</v>
      </c>
      <c r="H470" s="15">
        <f t="shared" si="119"/>
        <v>1.16</v>
      </c>
      <c r="I470" s="15">
        <f t="shared" si="119"/>
        <v>100.35</v>
      </c>
      <c r="J470" s="15">
        <f t="shared" si="119"/>
        <v>379.562</v>
      </c>
      <c r="K470" s="15">
        <f t="shared" si="119"/>
        <v>67.09</v>
      </c>
      <c r="L470" s="15">
        <f t="shared" si="119"/>
        <v>1178.05</v>
      </c>
      <c r="M470" s="15">
        <f t="shared" si="119"/>
        <v>972.23</v>
      </c>
      <c r="N470" s="15">
        <f t="shared" si="119"/>
        <v>162.08</v>
      </c>
      <c r="O470" s="63">
        <f t="shared" si="119"/>
        <v>12.981</v>
      </c>
    </row>
    <row r="471" s="186" customFormat="1" customHeight="1" spans="1:15">
      <c r="A471" s="349"/>
      <c r="B471" s="351"/>
      <c r="C471" s="56"/>
      <c r="D471" s="303"/>
      <c r="E471" s="303"/>
      <c r="F471" s="303"/>
      <c r="G471" s="303"/>
      <c r="H471" s="303"/>
      <c r="I471" s="303"/>
      <c r="J471" s="303"/>
      <c r="K471" s="303"/>
      <c r="L471" s="303"/>
      <c r="M471" s="303"/>
      <c r="N471" s="303"/>
      <c r="O471" s="303"/>
    </row>
    <row r="472" s="186" customFormat="1" customHeight="1" spans="1:15">
      <c r="A472" s="349"/>
      <c r="B472" s="352"/>
      <c r="C472" s="56"/>
      <c r="D472" s="353"/>
      <c r="E472" s="353"/>
      <c r="F472" s="353"/>
      <c r="G472" s="303"/>
      <c r="H472" s="353"/>
      <c r="I472" s="353"/>
      <c r="J472" s="353"/>
      <c r="K472" s="353"/>
      <c r="L472" s="353"/>
      <c r="M472" s="353"/>
      <c r="N472" s="353"/>
      <c r="O472" s="353"/>
    </row>
    <row r="473" s="186" customFormat="1" customHeight="1" spans="1:15">
      <c r="A473" s="349"/>
      <c r="B473" s="350"/>
      <c r="C473" s="56"/>
      <c r="D473" s="303"/>
      <c r="E473" s="303"/>
      <c r="F473" s="303"/>
      <c r="G473" s="303"/>
      <c r="H473" s="303"/>
      <c r="I473" s="303"/>
      <c r="J473" s="303"/>
      <c r="K473" s="303"/>
      <c r="L473" s="303"/>
      <c r="M473" s="303"/>
      <c r="N473" s="303"/>
      <c r="O473" s="303"/>
    </row>
    <row r="474" s="3" customFormat="1" customHeight="1" spans="1:16">
      <c r="A474" s="187"/>
      <c r="B474" s="187"/>
      <c r="C474" s="187"/>
      <c r="D474" s="187"/>
      <c r="E474" s="187"/>
      <c r="F474" s="187"/>
      <c r="G474" s="187"/>
      <c r="H474" s="187"/>
      <c r="I474" s="187"/>
      <c r="J474" s="187"/>
      <c r="K474" s="187"/>
      <c r="L474" s="187"/>
      <c r="M474" s="187"/>
      <c r="N474" s="187"/>
      <c r="O474" s="187"/>
      <c r="P474" s="246"/>
    </row>
    <row r="475" s="3" customFormat="1" ht="20.25" customHeight="1" spans="1:16">
      <c r="A475" s="189" t="s">
        <v>230</v>
      </c>
      <c r="B475" s="190"/>
      <c r="C475" s="190"/>
      <c r="D475" s="226"/>
      <c r="E475" s="226"/>
      <c r="F475" s="226"/>
      <c r="G475" s="226"/>
      <c r="H475" s="226"/>
      <c r="I475" s="226"/>
      <c r="J475" s="226"/>
      <c r="K475" s="226"/>
      <c r="L475" s="226"/>
      <c r="M475" s="226"/>
      <c r="N475" s="341" t="s">
        <v>233</v>
      </c>
      <c r="O475" s="341"/>
      <c r="P475" s="246"/>
    </row>
    <row r="476" s="3" customFormat="1" customHeight="1" spans="1:16">
      <c r="A476" s="191" t="s">
        <v>2</v>
      </c>
      <c r="B476" s="328" t="s">
        <v>3</v>
      </c>
      <c r="C476" s="192" t="s">
        <v>4</v>
      </c>
      <c r="D476" s="193" t="s">
        <v>5</v>
      </c>
      <c r="E476" s="194"/>
      <c r="F476" s="195"/>
      <c r="G476" s="196" t="s">
        <v>6</v>
      </c>
      <c r="H476" s="193" t="s">
        <v>7</v>
      </c>
      <c r="I476" s="194"/>
      <c r="J476" s="194"/>
      <c r="K476" s="195"/>
      <c r="L476" s="193" t="s">
        <v>8</v>
      </c>
      <c r="M476" s="194"/>
      <c r="N476" s="194"/>
      <c r="O476" s="247"/>
      <c r="P476" s="246"/>
    </row>
    <row r="477" s="180" customFormat="1" ht="21.75" customHeight="1" spans="1:16">
      <c r="A477" s="197"/>
      <c r="B477" s="329"/>
      <c r="C477" s="330"/>
      <c r="D477" s="199" t="s">
        <v>9</v>
      </c>
      <c r="E477" s="199" t="s">
        <v>10</v>
      </c>
      <c r="F477" s="199" t="s">
        <v>11</v>
      </c>
      <c r="G477" s="200"/>
      <c r="H477" s="199" t="s">
        <v>12</v>
      </c>
      <c r="I477" s="199" t="s">
        <v>13</v>
      </c>
      <c r="J477" s="199" t="s">
        <v>14</v>
      </c>
      <c r="K477" s="199" t="s">
        <v>15</v>
      </c>
      <c r="L477" s="199" t="s">
        <v>16</v>
      </c>
      <c r="M477" s="199" t="s">
        <v>17</v>
      </c>
      <c r="N477" s="199" t="s">
        <v>18</v>
      </c>
      <c r="O477" s="248" t="s">
        <v>19</v>
      </c>
      <c r="P477" s="261"/>
    </row>
    <row r="478" s="180" customFormat="1" ht="21.75" customHeight="1" spans="1:16">
      <c r="A478" s="331" t="s">
        <v>20</v>
      </c>
      <c r="B478" s="332"/>
      <c r="C478" s="333"/>
      <c r="D478" s="334"/>
      <c r="E478" s="334"/>
      <c r="F478" s="334"/>
      <c r="G478" s="335"/>
      <c r="H478" s="334"/>
      <c r="I478" s="334"/>
      <c r="J478" s="334"/>
      <c r="K478" s="334"/>
      <c r="L478" s="334"/>
      <c r="M478" s="334"/>
      <c r="N478" s="334"/>
      <c r="O478" s="342"/>
      <c r="P478" s="261"/>
    </row>
    <row r="479" s="1" customFormat="1" ht="16.5" customHeight="1" spans="1:16">
      <c r="A479" s="21" t="s">
        <v>191</v>
      </c>
      <c r="B479" s="266" t="s">
        <v>192</v>
      </c>
      <c r="C479" s="23">
        <v>70</v>
      </c>
      <c r="D479" s="24">
        <v>7.67</v>
      </c>
      <c r="E479" s="24">
        <v>7.73</v>
      </c>
      <c r="F479" s="24">
        <v>17.1</v>
      </c>
      <c r="G479" s="24">
        <f>(D479*4)+(E479*9)+(F479*4)</f>
        <v>168.65</v>
      </c>
      <c r="H479" s="24">
        <v>0.07</v>
      </c>
      <c r="I479" s="24">
        <v>0</v>
      </c>
      <c r="J479" s="24">
        <v>52.5</v>
      </c>
      <c r="K479" s="24">
        <v>0.2</v>
      </c>
      <c r="L479" s="24">
        <v>89.75</v>
      </c>
      <c r="M479" s="24">
        <v>71.47</v>
      </c>
      <c r="N479" s="24">
        <v>6.3</v>
      </c>
      <c r="O479" s="71">
        <v>0.63</v>
      </c>
      <c r="P479" s="250"/>
    </row>
    <row r="480" s="4" customFormat="1" customHeight="1" spans="1:16">
      <c r="A480" s="21" t="s">
        <v>268</v>
      </c>
      <c r="B480" s="336" t="s">
        <v>194</v>
      </c>
      <c r="C480" s="23">
        <v>240</v>
      </c>
      <c r="D480" s="283">
        <v>14.47</v>
      </c>
      <c r="E480" s="283">
        <v>11.54</v>
      </c>
      <c r="F480" s="283">
        <v>54.6</v>
      </c>
      <c r="G480" s="24">
        <f t="shared" ref="G480:G482" si="120">(D480*4)+(E480*9)+(F480*4)</f>
        <v>380.14</v>
      </c>
      <c r="H480" s="283">
        <v>0.17</v>
      </c>
      <c r="I480" s="283">
        <v>0</v>
      </c>
      <c r="J480" s="283">
        <v>246.66</v>
      </c>
      <c r="K480" s="283">
        <v>1.16</v>
      </c>
      <c r="L480" s="283">
        <v>139.7</v>
      </c>
      <c r="M480" s="283">
        <v>207.57</v>
      </c>
      <c r="N480" s="283">
        <v>22.45</v>
      </c>
      <c r="O480" s="298">
        <v>0.8</v>
      </c>
      <c r="P480" s="246"/>
    </row>
    <row r="481" s="1" customFormat="1" ht="18.75" spans="1:16">
      <c r="A481" s="21" t="s">
        <v>53</v>
      </c>
      <c r="B481" s="22" t="s">
        <v>117</v>
      </c>
      <c r="C481" s="23">
        <v>100</v>
      </c>
      <c r="D481" s="24">
        <v>0.4</v>
      </c>
      <c r="E481" s="24">
        <v>0.4</v>
      </c>
      <c r="F481" s="24">
        <v>9.8</v>
      </c>
      <c r="G481" s="24">
        <f t="shared" si="120"/>
        <v>44.4</v>
      </c>
      <c r="H481" s="24">
        <v>0.03</v>
      </c>
      <c r="I481" s="24">
        <v>10</v>
      </c>
      <c r="J481" s="24">
        <v>0</v>
      </c>
      <c r="K481" s="70">
        <v>0.2</v>
      </c>
      <c r="L481" s="24">
        <v>16</v>
      </c>
      <c r="M481" s="24">
        <v>11</v>
      </c>
      <c r="N481" s="24">
        <v>9</v>
      </c>
      <c r="O481" s="71">
        <v>2.2</v>
      </c>
      <c r="P481" s="84"/>
    </row>
    <row r="482" s="2" customFormat="1" ht="15.75" customHeight="1" spans="1:16">
      <c r="A482" s="21" t="s">
        <v>55</v>
      </c>
      <c r="B482" s="22" t="s">
        <v>56</v>
      </c>
      <c r="C482" s="23">
        <v>200</v>
      </c>
      <c r="D482" s="24">
        <v>2.2</v>
      </c>
      <c r="E482" s="24">
        <v>2.2</v>
      </c>
      <c r="F482" s="24">
        <v>22.4</v>
      </c>
      <c r="G482" s="24">
        <f t="shared" si="120"/>
        <v>118.2</v>
      </c>
      <c r="H482" s="24">
        <v>0.02</v>
      </c>
      <c r="I482" s="24">
        <v>0.2</v>
      </c>
      <c r="J482" s="24">
        <v>0.01</v>
      </c>
      <c r="K482" s="24">
        <v>0</v>
      </c>
      <c r="L482" s="24">
        <v>62</v>
      </c>
      <c r="M482" s="24">
        <v>71</v>
      </c>
      <c r="N482" s="24">
        <v>23</v>
      </c>
      <c r="O482" s="71">
        <v>1</v>
      </c>
      <c r="P482" s="318"/>
    </row>
    <row r="483" s="180" customFormat="1" customHeight="1" spans="1:16">
      <c r="A483" s="205" t="s">
        <v>29</v>
      </c>
      <c r="B483" s="206"/>
      <c r="C483" s="337">
        <f>SUM(C479:C482)</f>
        <v>610</v>
      </c>
      <c r="D483" s="208">
        <f>SUM(D479:D482)</f>
        <v>24.74</v>
      </c>
      <c r="E483" s="208">
        <f>SUM(E479:E482)</f>
        <v>21.87</v>
      </c>
      <c r="F483" s="208">
        <f>SUM(F479:F482)</f>
        <v>103.9</v>
      </c>
      <c r="G483" s="208">
        <f>SUM(G479:G482)</f>
        <v>711.39</v>
      </c>
      <c r="H483" s="208">
        <v>0.27</v>
      </c>
      <c r="I483" s="208">
        <v>15.3</v>
      </c>
      <c r="J483" s="208">
        <v>345.62</v>
      </c>
      <c r="K483" s="208">
        <f>SUM(K479:K482)</f>
        <v>1.56</v>
      </c>
      <c r="L483" s="208">
        <v>276.78</v>
      </c>
      <c r="M483" s="208">
        <v>180.06</v>
      </c>
      <c r="N483" s="208">
        <v>72.05</v>
      </c>
      <c r="O483" s="255">
        <v>13.38</v>
      </c>
      <c r="P483" s="261"/>
    </row>
    <row r="484" s="180" customFormat="1" customHeight="1" spans="1:16">
      <c r="A484" s="209" t="s">
        <v>30</v>
      </c>
      <c r="B484" s="210"/>
      <c r="C484" s="210"/>
      <c r="D484" s="216"/>
      <c r="E484" s="216"/>
      <c r="F484" s="216"/>
      <c r="G484" s="216"/>
      <c r="H484" s="216"/>
      <c r="I484" s="216"/>
      <c r="J484" s="216"/>
      <c r="K484" s="216"/>
      <c r="L484" s="216"/>
      <c r="M484" s="216"/>
      <c r="N484" s="216"/>
      <c r="O484" s="256"/>
      <c r="P484" s="261"/>
    </row>
    <row r="485" s="2" customFormat="1" ht="18.75" spans="1:16">
      <c r="A485" s="21" t="s">
        <v>138</v>
      </c>
      <c r="B485" s="22" t="s">
        <v>139</v>
      </c>
      <c r="C485" s="23">
        <v>100</v>
      </c>
      <c r="D485" s="24">
        <v>4.9</v>
      </c>
      <c r="E485" s="24">
        <v>9.3</v>
      </c>
      <c r="F485" s="24">
        <v>7.4</v>
      </c>
      <c r="G485" s="24">
        <f>(D485*4)+(E485*9)+(F485*4)</f>
        <v>132.9</v>
      </c>
      <c r="H485" s="24">
        <v>0.03</v>
      </c>
      <c r="I485" s="24">
        <v>10.1</v>
      </c>
      <c r="J485" s="24">
        <v>0.016</v>
      </c>
      <c r="K485" s="24">
        <v>2.3</v>
      </c>
      <c r="L485" s="24">
        <v>165</v>
      </c>
      <c r="M485" s="24">
        <v>142</v>
      </c>
      <c r="N485" s="24">
        <v>24</v>
      </c>
      <c r="O485" s="71">
        <v>1.4</v>
      </c>
      <c r="P485" s="250"/>
    </row>
    <row r="486" s="2" customFormat="1" customHeight="1" spans="1:16">
      <c r="A486" s="21" t="s">
        <v>250</v>
      </c>
      <c r="B486" s="22" t="s">
        <v>103</v>
      </c>
      <c r="C486" s="23">
        <v>250</v>
      </c>
      <c r="D486" s="24">
        <v>4.74</v>
      </c>
      <c r="E486" s="24">
        <v>6.73</v>
      </c>
      <c r="F486" s="24">
        <v>30.85</v>
      </c>
      <c r="G486" s="24">
        <f>(D486*4)+(E486*9)+(F486*4)</f>
        <v>202.93</v>
      </c>
      <c r="H486" s="24">
        <v>0.1</v>
      </c>
      <c r="I486" s="24">
        <v>9.2</v>
      </c>
      <c r="J486" s="24">
        <v>150</v>
      </c>
      <c r="K486" s="24">
        <v>2.82</v>
      </c>
      <c r="L486" s="24">
        <v>18.6</v>
      </c>
      <c r="M486" s="24">
        <v>75.6</v>
      </c>
      <c r="N486" s="24">
        <v>16.37</v>
      </c>
      <c r="O486" s="71">
        <v>0.47</v>
      </c>
      <c r="P486" s="250"/>
    </row>
    <row r="487" s="183" customFormat="1" ht="16.5" customHeight="1" spans="1:16">
      <c r="A487" s="29" t="s">
        <v>195</v>
      </c>
      <c r="B487" s="30" t="s">
        <v>196</v>
      </c>
      <c r="C487" s="23">
        <v>120</v>
      </c>
      <c r="D487" s="24">
        <v>6.7</v>
      </c>
      <c r="E487" s="24">
        <v>7.22</v>
      </c>
      <c r="F487" s="24">
        <v>19.72</v>
      </c>
      <c r="G487" s="24">
        <f t="shared" ref="G487:G490" si="121">(D487*4)+(E487*9)+(F487*4)</f>
        <v>170.66</v>
      </c>
      <c r="H487" s="24">
        <v>0.1065</v>
      </c>
      <c r="I487" s="24">
        <v>15.477</v>
      </c>
      <c r="J487" s="24">
        <v>0.072251</v>
      </c>
      <c r="K487" s="24">
        <v>0.609</v>
      </c>
      <c r="L487" s="24">
        <v>150.49</v>
      </c>
      <c r="M487" s="24">
        <v>95.589</v>
      </c>
      <c r="N487" s="24">
        <v>25.234</v>
      </c>
      <c r="O487" s="71">
        <v>1.063</v>
      </c>
      <c r="P487" s="250"/>
    </row>
    <row r="488" s="2" customFormat="1" ht="18.75" spans="1:16">
      <c r="A488" s="37" t="s">
        <v>240</v>
      </c>
      <c r="B488" s="38" t="s">
        <v>241</v>
      </c>
      <c r="C488" s="235">
        <v>220</v>
      </c>
      <c r="D488" s="31">
        <v>11.4</v>
      </c>
      <c r="E488" s="31">
        <v>10.4</v>
      </c>
      <c r="F488" s="31">
        <v>49.4</v>
      </c>
      <c r="G488" s="24">
        <f t="shared" si="121"/>
        <v>336.8</v>
      </c>
      <c r="H488" s="31">
        <v>0.07</v>
      </c>
      <c r="I488" s="31">
        <v>0</v>
      </c>
      <c r="J488" s="31">
        <v>213.88</v>
      </c>
      <c r="K488" s="31">
        <v>0.97</v>
      </c>
      <c r="L488" s="31">
        <v>85.89</v>
      </c>
      <c r="M488" s="31">
        <v>217.49</v>
      </c>
      <c r="N488" s="31">
        <v>9.72</v>
      </c>
      <c r="O488" s="251">
        <v>0.1</v>
      </c>
      <c r="P488" s="250"/>
    </row>
    <row r="489" s="2" customFormat="1" ht="16.5" customHeight="1" spans="1:16">
      <c r="A489" s="21" t="s">
        <v>65</v>
      </c>
      <c r="B489" s="22" t="s">
        <v>66</v>
      </c>
      <c r="C489" s="23">
        <v>40</v>
      </c>
      <c r="D489" s="24">
        <v>2.64</v>
      </c>
      <c r="E489" s="24">
        <v>0.48</v>
      </c>
      <c r="F489" s="24">
        <v>13.36</v>
      </c>
      <c r="G489" s="24">
        <f t="shared" si="121"/>
        <v>68.32</v>
      </c>
      <c r="H489" s="24">
        <v>0.07</v>
      </c>
      <c r="I489" s="24">
        <v>0</v>
      </c>
      <c r="J489" s="24">
        <v>0</v>
      </c>
      <c r="K489" s="24">
        <v>0.56</v>
      </c>
      <c r="L489" s="24">
        <v>14</v>
      </c>
      <c r="M489" s="24">
        <v>63.2</v>
      </c>
      <c r="N489" s="24">
        <v>18.8</v>
      </c>
      <c r="O489" s="71">
        <v>1.56</v>
      </c>
      <c r="P489" s="250"/>
    </row>
    <row r="490" s="1" customFormat="1" ht="18.75" spans="1:16">
      <c r="A490" s="21" t="s">
        <v>146</v>
      </c>
      <c r="B490" s="236" t="s">
        <v>147</v>
      </c>
      <c r="C490" s="23">
        <v>200</v>
      </c>
      <c r="D490" s="24">
        <v>0.1</v>
      </c>
      <c r="E490" s="24">
        <v>0</v>
      </c>
      <c r="F490" s="24">
        <v>23.82</v>
      </c>
      <c r="G490" s="24">
        <f t="shared" si="121"/>
        <v>95.68</v>
      </c>
      <c r="H490" s="24">
        <v>0.02</v>
      </c>
      <c r="I490" s="24">
        <v>0.45</v>
      </c>
      <c r="J490" s="24">
        <v>0</v>
      </c>
      <c r="K490" s="70">
        <v>0</v>
      </c>
      <c r="L490" s="24">
        <v>26</v>
      </c>
      <c r="M490" s="24">
        <v>18</v>
      </c>
      <c r="N490" s="24">
        <v>6</v>
      </c>
      <c r="O490" s="71">
        <v>1.25</v>
      </c>
      <c r="P490" s="84"/>
    </row>
    <row r="491" s="6" customFormat="1" ht="16.5" customHeight="1" spans="1:16">
      <c r="A491" s="305" t="s">
        <v>39</v>
      </c>
      <c r="B491" s="306"/>
      <c r="C491" s="207">
        <f>SUM(C485:C490)</f>
        <v>930</v>
      </c>
      <c r="D491" s="208">
        <f t="shared" ref="D491:O491" si="122">SUM(D485:D490)</f>
        <v>30.48</v>
      </c>
      <c r="E491" s="208">
        <f t="shared" si="122"/>
        <v>34.13</v>
      </c>
      <c r="F491" s="208">
        <f t="shared" si="122"/>
        <v>144.55</v>
      </c>
      <c r="G491" s="208">
        <f t="shared" si="122"/>
        <v>1007.29</v>
      </c>
      <c r="H491" s="208">
        <f t="shared" si="122"/>
        <v>0.3965</v>
      </c>
      <c r="I491" s="208">
        <f t="shared" si="122"/>
        <v>35.227</v>
      </c>
      <c r="J491" s="208">
        <f t="shared" si="122"/>
        <v>363.968251</v>
      </c>
      <c r="K491" s="208">
        <f t="shared" si="122"/>
        <v>7.259</v>
      </c>
      <c r="L491" s="208">
        <f t="shared" si="122"/>
        <v>459.98</v>
      </c>
      <c r="M491" s="208">
        <f t="shared" si="122"/>
        <v>611.879</v>
      </c>
      <c r="N491" s="343">
        <f t="shared" si="122"/>
        <v>100.124</v>
      </c>
      <c r="O491" s="255">
        <f t="shared" si="122"/>
        <v>5.843</v>
      </c>
      <c r="P491" s="344"/>
    </row>
    <row r="492" s="1" customFormat="1" ht="18.75" customHeight="1" spans="1:16">
      <c r="A492" s="17" t="s">
        <v>40</v>
      </c>
      <c r="B492" s="18"/>
      <c r="C492" s="18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76"/>
      <c r="P492" s="84"/>
    </row>
    <row r="493" s="1" customFormat="1" ht="16.5" customHeight="1" spans="1:16">
      <c r="A493" s="29" t="s">
        <v>41</v>
      </c>
      <c r="B493" s="266" t="s">
        <v>125</v>
      </c>
      <c r="C493" s="23">
        <v>250</v>
      </c>
      <c r="D493" s="31">
        <v>7.25</v>
      </c>
      <c r="E493" s="31">
        <v>6.25</v>
      </c>
      <c r="F493" s="31">
        <v>10</v>
      </c>
      <c r="G493" s="31">
        <v>125</v>
      </c>
      <c r="H493" s="31">
        <v>0.1</v>
      </c>
      <c r="I493" s="31">
        <v>14.25</v>
      </c>
      <c r="J493" s="31">
        <v>0.05</v>
      </c>
      <c r="K493" s="31">
        <v>0</v>
      </c>
      <c r="L493" s="31">
        <v>300</v>
      </c>
      <c r="M493" s="31">
        <v>225</v>
      </c>
      <c r="N493" s="31">
        <v>35</v>
      </c>
      <c r="O493" s="71">
        <v>0.25</v>
      </c>
      <c r="P493" s="84"/>
    </row>
    <row r="494" s="2" customFormat="1" customHeight="1" spans="1:16">
      <c r="A494" s="21" t="s">
        <v>199</v>
      </c>
      <c r="B494" s="46" t="s">
        <v>200</v>
      </c>
      <c r="C494" s="47">
        <v>100</v>
      </c>
      <c r="D494" s="24">
        <v>4.61</v>
      </c>
      <c r="E494" s="24">
        <v>22.8</v>
      </c>
      <c r="F494" s="24">
        <v>61.54</v>
      </c>
      <c r="G494" s="24">
        <v>469</v>
      </c>
      <c r="H494" s="24">
        <v>0</v>
      </c>
      <c r="I494" s="24">
        <v>0.1</v>
      </c>
      <c r="J494" s="24">
        <v>0</v>
      </c>
      <c r="K494" s="24">
        <v>0</v>
      </c>
      <c r="L494" s="24">
        <v>24.2</v>
      </c>
      <c r="M494" s="24">
        <v>0</v>
      </c>
      <c r="N494" s="24">
        <v>5.3</v>
      </c>
      <c r="O494" s="71">
        <v>0.46</v>
      </c>
      <c r="P494" s="250"/>
    </row>
    <row r="495" s="1" customFormat="1" ht="17.25" customHeight="1" spans="1:16">
      <c r="A495" s="305" t="s">
        <v>45</v>
      </c>
      <c r="B495" s="306"/>
      <c r="C495" s="34">
        <f>SUM(C493:C494)</f>
        <v>350</v>
      </c>
      <c r="D495" s="35">
        <f>SUM(D493:D494)</f>
        <v>11.86</v>
      </c>
      <c r="E495" s="35">
        <f t="shared" ref="E495:O495" si="123">SUM(E493:E494)</f>
        <v>29.05</v>
      </c>
      <c r="F495" s="35">
        <f t="shared" si="123"/>
        <v>71.54</v>
      </c>
      <c r="G495" s="35">
        <f t="shared" si="123"/>
        <v>594</v>
      </c>
      <c r="H495" s="35">
        <f t="shared" si="123"/>
        <v>0.1</v>
      </c>
      <c r="I495" s="35">
        <f t="shared" si="123"/>
        <v>14.35</v>
      </c>
      <c r="J495" s="35">
        <f t="shared" si="123"/>
        <v>0.05</v>
      </c>
      <c r="K495" s="35">
        <f t="shared" si="123"/>
        <v>0</v>
      </c>
      <c r="L495" s="35">
        <f t="shared" si="123"/>
        <v>324.2</v>
      </c>
      <c r="M495" s="35">
        <f t="shared" si="123"/>
        <v>225</v>
      </c>
      <c r="N495" s="35">
        <f t="shared" si="123"/>
        <v>40.3</v>
      </c>
      <c r="O495" s="74">
        <f t="shared" si="123"/>
        <v>0.71</v>
      </c>
      <c r="P495" s="84"/>
    </row>
    <row r="496" s="1" customFormat="1" ht="16.5" spans="1:16">
      <c r="A496" s="218" t="s">
        <v>231</v>
      </c>
      <c r="B496" s="338"/>
      <c r="C496" s="339"/>
      <c r="D496" s="50">
        <f t="shared" ref="D496:O496" si="124">D483+D491+D495</f>
        <v>67.08</v>
      </c>
      <c r="E496" s="50">
        <f t="shared" si="124"/>
        <v>85.05</v>
      </c>
      <c r="F496" s="50">
        <f t="shared" si="124"/>
        <v>319.99</v>
      </c>
      <c r="G496" s="50">
        <f t="shared" si="124"/>
        <v>2312.68</v>
      </c>
      <c r="H496" s="50">
        <f t="shared" si="124"/>
        <v>0.7665</v>
      </c>
      <c r="I496" s="50">
        <f t="shared" si="124"/>
        <v>64.877</v>
      </c>
      <c r="J496" s="50">
        <f t="shared" si="124"/>
        <v>709.638251</v>
      </c>
      <c r="K496" s="50">
        <f t="shared" si="124"/>
        <v>8.819</v>
      </c>
      <c r="L496" s="50">
        <f t="shared" si="124"/>
        <v>1060.96</v>
      </c>
      <c r="M496" s="50">
        <f t="shared" si="124"/>
        <v>1016.939</v>
      </c>
      <c r="N496" s="50">
        <f t="shared" si="124"/>
        <v>212.474</v>
      </c>
      <c r="O496" s="82">
        <f t="shared" si="124"/>
        <v>19.933</v>
      </c>
      <c r="P496" s="293"/>
    </row>
    <row r="497" s="1" customFormat="1" ht="15.75" customHeight="1" spans="1:16">
      <c r="A497" s="51" t="s">
        <v>280</v>
      </c>
      <c r="B497" s="52"/>
      <c r="C497" s="53"/>
      <c r="D497" s="54">
        <f>D483+D491+D495</f>
        <v>67.08</v>
      </c>
      <c r="E497" s="54">
        <f t="shared" ref="E497:O497" si="125">E483+E491+E495</f>
        <v>85.05</v>
      </c>
      <c r="F497" s="54">
        <f t="shared" si="125"/>
        <v>319.99</v>
      </c>
      <c r="G497" s="54">
        <f t="shared" si="125"/>
        <v>2312.68</v>
      </c>
      <c r="H497" s="54">
        <f t="shared" si="125"/>
        <v>0.7665</v>
      </c>
      <c r="I497" s="54">
        <f t="shared" si="125"/>
        <v>64.877</v>
      </c>
      <c r="J497" s="54">
        <f t="shared" si="125"/>
        <v>709.638251</v>
      </c>
      <c r="K497" s="54">
        <f t="shared" si="125"/>
        <v>8.819</v>
      </c>
      <c r="L497" s="54">
        <f t="shared" si="125"/>
        <v>1060.96</v>
      </c>
      <c r="M497" s="54">
        <f t="shared" si="125"/>
        <v>1016.939</v>
      </c>
      <c r="N497" s="54">
        <f t="shared" si="125"/>
        <v>212.474</v>
      </c>
      <c r="O497" s="83">
        <f t="shared" si="125"/>
        <v>19.933</v>
      </c>
      <c r="P497" s="293"/>
    </row>
  </sheetData>
  <sheetProtection password="CA9C" sheet="1" objects="1" scenarios="1"/>
  <mergeCells count="353">
    <mergeCell ref="N1:O1"/>
    <mergeCell ref="N2:O2"/>
    <mergeCell ref="D3:F3"/>
    <mergeCell ref="H3:K3"/>
    <mergeCell ref="L3:O3"/>
    <mergeCell ref="A5:B5"/>
    <mergeCell ref="A10:B10"/>
    <mergeCell ref="A11:B11"/>
    <mergeCell ref="A17:B17"/>
    <mergeCell ref="A18:B18"/>
    <mergeCell ref="A21:B21"/>
    <mergeCell ref="A22:C22"/>
    <mergeCell ref="A23:B23"/>
    <mergeCell ref="N26:O26"/>
    <mergeCell ref="D27:F27"/>
    <mergeCell ref="H27:K27"/>
    <mergeCell ref="L27:O27"/>
    <mergeCell ref="A29:B29"/>
    <mergeCell ref="A34:B34"/>
    <mergeCell ref="A35:B35"/>
    <mergeCell ref="A42:B42"/>
    <mergeCell ref="A43:B43"/>
    <mergeCell ref="A46:B46"/>
    <mergeCell ref="A47:C47"/>
    <mergeCell ref="A48:B48"/>
    <mergeCell ref="N50:O50"/>
    <mergeCell ref="N51:O51"/>
    <mergeCell ref="D52:F52"/>
    <mergeCell ref="H52:K52"/>
    <mergeCell ref="L52:O52"/>
    <mergeCell ref="A54:B54"/>
    <mergeCell ref="A58:B58"/>
    <mergeCell ref="A59:B59"/>
    <mergeCell ref="A66:B66"/>
    <mergeCell ref="A67:B67"/>
    <mergeCell ref="A70:B70"/>
    <mergeCell ref="A71:C71"/>
    <mergeCell ref="A72:B72"/>
    <mergeCell ref="N75:O75"/>
    <mergeCell ref="D76:F76"/>
    <mergeCell ref="H76:K76"/>
    <mergeCell ref="L76:O76"/>
    <mergeCell ref="A78:B78"/>
    <mergeCell ref="A83:B83"/>
    <mergeCell ref="A84:B84"/>
    <mergeCell ref="A90:B90"/>
    <mergeCell ref="A91:B91"/>
    <mergeCell ref="A94:B94"/>
    <mergeCell ref="A95:C95"/>
    <mergeCell ref="A96:B96"/>
    <mergeCell ref="N98:O98"/>
    <mergeCell ref="N99:O99"/>
    <mergeCell ref="D100:F100"/>
    <mergeCell ref="H100:K100"/>
    <mergeCell ref="L100:O100"/>
    <mergeCell ref="A102:B102"/>
    <mergeCell ref="A106:B106"/>
    <mergeCell ref="A107:B107"/>
    <mergeCell ref="A114:B114"/>
    <mergeCell ref="A115:B115"/>
    <mergeCell ref="A118:B118"/>
    <mergeCell ref="A119:C119"/>
    <mergeCell ref="A120:B120"/>
    <mergeCell ref="A121:B121"/>
    <mergeCell ref="A122:C122"/>
    <mergeCell ref="N123:O123"/>
    <mergeCell ref="D124:F124"/>
    <mergeCell ref="H124:K124"/>
    <mergeCell ref="L124:O124"/>
    <mergeCell ref="A126:B126"/>
    <mergeCell ref="A131:B131"/>
    <mergeCell ref="A132:B132"/>
    <mergeCell ref="A139:B139"/>
    <mergeCell ref="A140:B140"/>
    <mergeCell ref="A143:B143"/>
    <mergeCell ref="A144:C144"/>
    <mergeCell ref="A145:B145"/>
    <mergeCell ref="A147:B147"/>
    <mergeCell ref="N148:O148"/>
    <mergeCell ref="D149:F149"/>
    <mergeCell ref="H149:K149"/>
    <mergeCell ref="L149:O149"/>
    <mergeCell ref="A151:B151"/>
    <mergeCell ref="A155:B155"/>
    <mergeCell ref="A156:B156"/>
    <mergeCell ref="A163:B163"/>
    <mergeCell ref="A164:B164"/>
    <mergeCell ref="A167:B167"/>
    <mergeCell ref="A168:C168"/>
    <mergeCell ref="A169:B169"/>
    <mergeCell ref="N172:O172"/>
    <mergeCell ref="D173:F173"/>
    <mergeCell ref="H173:K173"/>
    <mergeCell ref="L173:O173"/>
    <mergeCell ref="A175:B175"/>
    <mergeCell ref="A180:B180"/>
    <mergeCell ref="A181:B181"/>
    <mergeCell ref="A188:B188"/>
    <mergeCell ref="A189:B189"/>
    <mergeCell ref="A192:B192"/>
    <mergeCell ref="A193:C193"/>
    <mergeCell ref="A194:B194"/>
    <mergeCell ref="N195:O195"/>
    <mergeCell ref="N196:O196"/>
    <mergeCell ref="N197:O197"/>
    <mergeCell ref="D198:F198"/>
    <mergeCell ref="H198:K198"/>
    <mergeCell ref="L198:O198"/>
    <mergeCell ref="A200:B200"/>
    <mergeCell ref="A205:B205"/>
    <mergeCell ref="A206:B206"/>
    <mergeCell ref="A212:B212"/>
    <mergeCell ref="A213:B213"/>
    <mergeCell ref="A216:B216"/>
    <mergeCell ref="A217:C217"/>
    <mergeCell ref="A218:B218"/>
    <mergeCell ref="N221:O221"/>
    <mergeCell ref="D222:F222"/>
    <mergeCell ref="H222:K222"/>
    <mergeCell ref="L222:O222"/>
    <mergeCell ref="A224:B224"/>
    <mergeCell ref="A229:B229"/>
    <mergeCell ref="A230:B230"/>
    <mergeCell ref="A237:B237"/>
    <mergeCell ref="A238:B238"/>
    <mergeCell ref="A241:B241"/>
    <mergeCell ref="A242:C242"/>
    <mergeCell ref="A243:B243"/>
    <mergeCell ref="N245:O245"/>
    <mergeCell ref="N246:O246"/>
    <mergeCell ref="D247:F247"/>
    <mergeCell ref="H247:K247"/>
    <mergeCell ref="L247:O247"/>
    <mergeCell ref="A249:B249"/>
    <mergeCell ref="A254:B254"/>
    <mergeCell ref="A255:B255"/>
    <mergeCell ref="A261:B261"/>
    <mergeCell ref="A262:B262"/>
    <mergeCell ref="A265:B265"/>
    <mergeCell ref="A266:C266"/>
    <mergeCell ref="A267:B267"/>
    <mergeCell ref="N271:O271"/>
    <mergeCell ref="D272:F272"/>
    <mergeCell ref="H272:K272"/>
    <mergeCell ref="L272:O272"/>
    <mergeCell ref="A274:B274"/>
    <mergeCell ref="A279:B279"/>
    <mergeCell ref="A280:B280"/>
    <mergeCell ref="A287:B287"/>
    <mergeCell ref="A288:B288"/>
    <mergeCell ref="A291:B291"/>
    <mergeCell ref="A292:C292"/>
    <mergeCell ref="A293:B293"/>
    <mergeCell ref="N295:O295"/>
    <mergeCell ref="N296:O296"/>
    <mergeCell ref="N297:O297"/>
    <mergeCell ref="D298:F298"/>
    <mergeCell ref="H298:K298"/>
    <mergeCell ref="L298:O298"/>
    <mergeCell ref="A300:B300"/>
    <mergeCell ref="A304:B304"/>
    <mergeCell ref="A305:B305"/>
    <mergeCell ref="A312:B312"/>
    <mergeCell ref="A313:B313"/>
    <mergeCell ref="A316:B316"/>
    <mergeCell ref="A317:C317"/>
    <mergeCell ref="A318:B318"/>
    <mergeCell ref="D320:F320"/>
    <mergeCell ref="H320:K320"/>
    <mergeCell ref="L320:O320"/>
    <mergeCell ref="N323:O323"/>
    <mergeCell ref="D324:F324"/>
    <mergeCell ref="H324:K324"/>
    <mergeCell ref="L324:O324"/>
    <mergeCell ref="A326:B326"/>
    <mergeCell ref="A331:B331"/>
    <mergeCell ref="A332:B332"/>
    <mergeCell ref="A338:B338"/>
    <mergeCell ref="A339:B339"/>
    <mergeCell ref="A342:B342"/>
    <mergeCell ref="A343:C343"/>
    <mergeCell ref="A344:B344"/>
    <mergeCell ref="N345:O345"/>
    <mergeCell ref="N346:O346"/>
    <mergeCell ref="D347:F347"/>
    <mergeCell ref="H347:K347"/>
    <mergeCell ref="L347:O347"/>
    <mergeCell ref="N349:O349"/>
    <mergeCell ref="N350:O350"/>
    <mergeCell ref="D351:F351"/>
    <mergeCell ref="H351:K351"/>
    <mergeCell ref="L351:O351"/>
    <mergeCell ref="A353:B353"/>
    <mergeCell ref="A357:B357"/>
    <mergeCell ref="A358:B358"/>
    <mergeCell ref="A365:B365"/>
    <mergeCell ref="A366:B366"/>
    <mergeCell ref="A369:B369"/>
    <mergeCell ref="A370:C370"/>
    <mergeCell ref="A371:B371"/>
    <mergeCell ref="A372:B372"/>
    <mergeCell ref="A373:B373"/>
    <mergeCell ref="A374:C374"/>
    <mergeCell ref="N375:O375"/>
    <mergeCell ref="D376:F376"/>
    <mergeCell ref="H376:K376"/>
    <mergeCell ref="L376:O376"/>
    <mergeCell ref="A378:B378"/>
    <mergeCell ref="A383:B383"/>
    <mergeCell ref="A384:B384"/>
    <mergeCell ref="A391:B391"/>
    <mergeCell ref="A392:B392"/>
    <mergeCell ref="A395:B395"/>
    <mergeCell ref="A396:C396"/>
    <mergeCell ref="A397:B397"/>
    <mergeCell ref="A400:B400"/>
    <mergeCell ref="N401:O401"/>
    <mergeCell ref="D402:F402"/>
    <mergeCell ref="H402:K402"/>
    <mergeCell ref="L402:O402"/>
    <mergeCell ref="A404:B404"/>
    <mergeCell ref="A408:B408"/>
    <mergeCell ref="A409:B409"/>
    <mergeCell ref="A416:B416"/>
    <mergeCell ref="A417:B417"/>
    <mergeCell ref="A420:B420"/>
    <mergeCell ref="A421:C421"/>
    <mergeCell ref="A422:B422"/>
    <mergeCell ref="N425:O425"/>
    <mergeCell ref="D426:F426"/>
    <mergeCell ref="H426:K426"/>
    <mergeCell ref="L426:O426"/>
    <mergeCell ref="A428:B428"/>
    <mergeCell ref="A433:B433"/>
    <mergeCell ref="A434:B434"/>
    <mergeCell ref="A441:B441"/>
    <mergeCell ref="A442:B442"/>
    <mergeCell ref="A445:B445"/>
    <mergeCell ref="A446:C446"/>
    <mergeCell ref="A447:B447"/>
    <mergeCell ref="N448:O448"/>
    <mergeCell ref="N449:O449"/>
    <mergeCell ref="D450:F450"/>
    <mergeCell ref="H450:K450"/>
    <mergeCell ref="L450:O450"/>
    <mergeCell ref="A452:B452"/>
    <mergeCell ref="A457:B457"/>
    <mergeCell ref="A458:B458"/>
    <mergeCell ref="A464:B464"/>
    <mergeCell ref="A465:B465"/>
    <mergeCell ref="A468:B468"/>
    <mergeCell ref="A469:C469"/>
    <mergeCell ref="A470:B470"/>
    <mergeCell ref="N475:O475"/>
    <mergeCell ref="D476:F476"/>
    <mergeCell ref="H476:K476"/>
    <mergeCell ref="L476:O476"/>
    <mergeCell ref="A478:B478"/>
    <mergeCell ref="A483:B483"/>
    <mergeCell ref="A484:B484"/>
    <mergeCell ref="A491:B491"/>
    <mergeCell ref="A492:B492"/>
    <mergeCell ref="A495:B495"/>
    <mergeCell ref="A496:C496"/>
    <mergeCell ref="A497:B497"/>
    <mergeCell ref="A3:A4"/>
    <mergeCell ref="A27:A28"/>
    <mergeCell ref="A52:A53"/>
    <mergeCell ref="A76:A77"/>
    <mergeCell ref="A100:A101"/>
    <mergeCell ref="A124:A125"/>
    <mergeCell ref="A149:A150"/>
    <mergeCell ref="A173:A174"/>
    <mergeCell ref="A198:A199"/>
    <mergeCell ref="A222:A223"/>
    <mergeCell ref="A247:A248"/>
    <mergeCell ref="A272:A273"/>
    <mergeCell ref="A298:A299"/>
    <mergeCell ref="A320:A321"/>
    <mergeCell ref="A324:A325"/>
    <mergeCell ref="A347:A348"/>
    <mergeCell ref="A351:A352"/>
    <mergeCell ref="A376:A377"/>
    <mergeCell ref="A402:A403"/>
    <mergeCell ref="A426:A427"/>
    <mergeCell ref="A450:A451"/>
    <mergeCell ref="A476:A477"/>
    <mergeCell ref="B3:B4"/>
    <mergeCell ref="B27:B28"/>
    <mergeCell ref="B52:B53"/>
    <mergeCell ref="B76:B77"/>
    <mergeCell ref="B100:B101"/>
    <mergeCell ref="B124:B125"/>
    <mergeCell ref="B149:B150"/>
    <mergeCell ref="B173:B174"/>
    <mergeCell ref="B198:B199"/>
    <mergeCell ref="B222:B223"/>
    <mergeCell ref="B247:B248"/>
    <mergeCell ref="B272:B273"/>
    <mergeCell ref="B298:B299"/>
    <mergeCell ref="B320:B321"/>
    <mergeCell ref="B324:B325"/>
    <mergeCell ref="B347:B348"/>
    <mergeCell ref="B351:B352"/>
    <mergeCell ref="B376:B377"/>
    <mergeCell ref="B402:B403"/>
    <mergeCell ref="B426:B427"/>
    <mergeCell ref="B450:B451"/>
    <mergeCell ref="B476:B477"/>
    <mergeCell ref="C3:C4"/>
    <mergeCell ref="C27:C28"/>
    <mergeCell ref="C52:C53"/>
    <mergeCell ref="C76:C77"/>
    <mergeCell ref="C100:C101"/>
    <mergeCell ref="C124:C125"/>
    <mergeCell ref="C149:C150"/>
    <mergeCell ref="C173:C174"/>
    <mergeCell ref="C198:C199"/>
    <mergeCell ref="C222:C223"/>
    <mergeCell ref="C247:C248"/>
    <mergeCell ref="C272:C273"/>
    <mergeCell ref="C298:C299"/>
    <mergeCell ref="C320:C321"/>
    <mergeCell ref="C324:C325"/>
    <mergeCell ref="C347:C348"/>
    <mergeCell ref="C351:C352"/>
    <mergeCell ref="C376:C377"/>
    <mergeCell ref="C402:C403"/>
    <mergeCell ref="C426:C427"/>
    <mergeCell ref="C450:C451"/>
    <mergeCell ref="C476:C477"/>
    <mergeCell ref="G3:G4"/>
    <mergeCell ref="G27:G28"/>
    <mergeCell ref="G52:G53"/>
    <mergeCell ref="G76:G77"/>
    <mergeCell ref="G100:G101"/>
    <mergeCell ref="G124:G125"/>
    <mergeCell ref="G149:G150"/>
    <mergeCell ref="G173:G174"/>
    <mergeCell ref="G198:G199"/>
    <mergeCell ref="G222:G223"/>
    <mergeCell ref="G247:G248"/>
    <mergeCell ref="G272:G273"/>
    <mergeCell ref="G298:G299"/>
    <mergeCell ref="G320:G321"/>
    <mergeCell ref="G324:G325"/>
    <mergeCell ref="G347:G348"/>
    <mergeCell ref="G351:G352"/>
    <mergeCell ref="G376:G377"/>
    <mergeCell ref="G402:G403"/>
    <mergeCell ref="G426:G427"/>
    <mergeCell ref="G450:G451"/>
    <mergeCell ref="G476:G477"/>
  </mergeCells>
  <pageMargins left="0.433070866141732" right="0.15748031496063" top="0.748031496062992" bottom="0.748031496062992" header="0.31496062992126" footer="0.31496062992126"/>
  <pageSetup paperSize="9" scale="58" firstPageNumber="2" orientation="landscape" useFirstPageNumber="1"/>
  <headerFooter>
    <oddFooter>&amp;R&amp;P</oddFooter>
  </headerFooter>
  <rowBreaks count="19" manualBreakCount="19">
    <brk id="24" max="16383" man="1"/>
    <brk id="49" max="14" man="1"/>
    <brk id="73" max="14" man="1"/>
    <brk id="97" max="14" man="1"/>
    <brk id="121" max="14" man="1"/>
    <brk id="146" max="14" man="1"/>
    <brk id="170" max="14" man="1"/>
    <brk id="195" max="14" man="1"/>
    <brk id="219" max="14" man="1"/>
    <brk id="244" max="14" man="1"/>
    <brk id="269" max="14" man="1"/>
    <brk id="295" max="14" man="1"/>
    <brk id="320" max="14" man="1"/>
    <brk id="348" max="14" man="1"/>
    <brk id="373" max="14" man="1"/>
    <brk id="399" max="14" man="1"/>
    <brk id="423" max="14" man="1"/>
    <brk id="448" max="14" man="1"/>
    <brk id="4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4"/>
  <dimension ref="A1:L64"/>
  <sheetViews>
    <sheetView topLeftCell="A31" workbookViewId="0">
      <selection activeCell="R48" sqref="R48"/>
    </sheetView>
  </sheetViews>
  <sheetFormatPr defaultColWidth="9" defaultRowHeight="12.75"/>
  <cols>
    <col min="1" max="1" width="12.5714285714286" customWidth="1"/>
    <col min="2" max="11" width="10.2857142857143" style="161" customWidth="1"/>
    <col min="12" max="12" width="12.1428571428571" customWidth="1"/>
  </cols>
  <sheetData>
    <row r="1" ht="13.5"/>
    <row r="2" ht="26.25" spans="1:12">
      <c r="A2" s="162"/>
      <c r="B2" s="163" t="s">
        <v>281</v>
      </c>
      <c r="C2" s="164"/>
      <c r="D2" s="164"/>
      <c r="E2" s="164"/>
      <c r="F2" s="164"/>
      <c r="G2" s="164"/>
      <c r="H2" s="164"/>
      <c r="I2" s="164"/>
      <c r="J2" s="164"/>
      <c r="K2" s="164"/>
      <c r="L2" s="174" t="s">
        <v>282</v>
      </c>
    </row>
    <row r="3" spans="1:12">
      <c r="A3" s="165"/>
      <c r="B3" s="166">
        <v>1</v>
      </c>
      <c r="C3" s="166">
        <v>2</v>
      </c>
      <c r="D3" s="166">
        <v>3</v>
      </c>
      <c r="E3" s="166">
        <v>4</v>
      </c>
      <c r="F3" s="166">
        <v>5</v>
      </c>
      <c r="G3" s="166">
        <v>6</v>
      </c>
      <c r="H3" s="166">
        <v>7</v>
      </c>
      <c r="I3" s="166">
        <v>8</v>
      </c>
      <c r="J3" s="175">
        <v>9</v>
      </c>
      <c r="K3" s="175">
        <v>10</v>
      </c>
      <c r="L3" s="176"/>
    </row>
    <row r="4" spans="1:12">
      <c r="A4" s="165" t="s">
        <v>283</v>
      </c>
      <c r="B4" s="167" t="e">
        <f>#REF!</f>
        <v>#REF!</v>
      </c>
      <c r="C4" s="167" t="e">
        <f>#REF!</f>
        <v>#REF!</v>
      </c>
      <c r="D4" s="167" t="e">
        <f>#REF!</f>
        <v>#REF!</v>
      </c>
      <c r="E4" s="167">
        <v>20.1</v>
      </c>
      <c r="F4" s="167">
        <v>20.9</v>
      </c>
      <c r="G4" s="167">
        <v>19.53</v>
      </c>
      <c r="H4" s="167">
        <v>21.04</v>
      </c>
      <c r="I4" s="167">
        <v>20.36</v>
      </c>
      <c r="J4" s="167">
        <v>19.24</v>
      </c>
      <c r="K4" s="177">
        <v>19.21</v>
      </c>
      <c r="L4" s="178" t="e">
        <f>SUM(B4:K4)/10</f>
        <v>#REF!</v>
      </c>
    </row>
    <row r="5" spans="1:12">
      <c r="A5" s="165" t="s">
        <v>284</v>
      </c>
      <c r="B5" s="167" t="e">
        <f>#REF!</f>
        <v>#REF!</v>
      </c>
      <c r="C5" s="167" t="e">
        <f>#REF!</f>
        <v>#REF!</v>
      </c>
      <c r="D5" s="167" t="e">
        <f>#REF!</f>
        <v>#REF!</v>
      </c>
      <c r="E5" s="167">
        <v>21.15</v>
      </c>
      <c r="F5" s="167">
        <v>19.65</v>
      </c>
      <c r="G5" s="167">
        <v>21.74</v>
      </c>
      <c r="H5" s="167">
        <v>21.72</v>
      </c>
      <c r="I5" s="167">
        <v>21.18</v>
      </c>
      <c r="J5" s="167">
        <v>19.59</v>
      </c>
      <c r="K5" s="167">
        <v>21.74</v>
      </c>
      <c r="L5" s="178" t="e">
        <f t="shared" ref="L5:L7" si="0">SUM(B5:K5)/10</f>
        <v>#REF!</v>
      </c>
    </row>
    <row r="6" spans="1:12">
      <c r="A6" s="165" t="s">
        <v>285</v>
      </c>
      <c r="B6" s="167" t="e">
        <f>#REF!</f>
        <v>#REF!</v>
      </c>
      <c r="C6" s="167" t="e">
        <f>#REF!</f>
        <v>#REF!</v>
      </c>
      <c r="D6" s="167" t="e">
        <f>#REF!</f>
        <v>#REF!</v>
      </c>
      <c r="E6" s="167">
        <v>86.61</v>
      </c>
      <c r="F6" s="167">
        <v>84.91</v>
      </c>
      <c r="G6" s="167">
        <v>87.8</v>
      </c>
      <c r="H6" s="167">
        <v>87.94</v>
      </c>
      <c r="I6" s="167">
        <v>92.45</v>
      </c>
      <c r="J6" s="167">
        <v>86.54</v>
      </c>
      <c r="K6" s="177">
        <v>86.32</v>
      </c>
      <c r="L6" s="178" t="e">
        <f t="shared" si="0"/>
        <v>#REF!</v>
      </c>
    </row>
    <row r="7" spans="1:12">
      <c r="A7" s="165" t="s">
        <v>286</v>
      </c>
      <c r="B7" s="167" t="e">
        <f>#REF!</f>
        <v>#REF!</v>
      </c>
      <c r="C7" s="167" t="e">
        <f>#REF!</f>
        <v>#REF!</v>
      </c>
      <c r="D7" s="167" t="e">
        <f>#REF!</f>
        <v>#REF!</v>
      </c>
      <c r="E7" s="167">
        <v>618.5</v>
      </c>
      <c r="F7" s="167">
        <v>585.5</v>
      </c>
      <c r="G7" s="167">
        <v>619.24</v>
      </c>
      <c r="H7" s="167">
        <v>631.2</v>
      </c>
      <c r="I7" s="167">
        <v>648.71</v>
      </c>
      <c r="J7" s="167">
        <v>602</v>
      </c>
      <c r="K7" s="177">
        <v>621.92</v>
      </c>
      <c r="L7" s="178" t="e">
        <f t="shared" si="0"/>
        <v>#REF!</v>
      </c>
    </row>
    <row r="8" ht="25.5" spans="1:12">
      <c r="A8" s="165"/>
      <c r="B8" s="168" t="s">
        <v>287</v>
      </c>
      <c r="C8" s="169"/>
      <c r="D8" s="169"/>
      <c r="E8" s="169"/>
      <c r="F8" s="169"/>
      <c r="G8" s="169"/>
      <c r="H8" s="169"/>
      <c r="I8" s="169"/>
      <c r="J8" s="169"/>
      <c r="K8" s="169"/>
      <c r="L8" s="179" t="s">
        <v>282</v>
      </c>
    </row>
    <row r="9" spans="1:12">
      <c r="A9" s="165"/>
      <c r="B9" s="166">
        <v>1</v>
      </c>
      <c r="C9" s="166">
        <v>2</v>
      </c>
      <c r="D9" s="166">
        <v>3</v>
      </c>
      <c r="E9" s="166">
        <v>4</v>
      </c>
      <c r="F9" s="166">
        <v>5</v>
      </c>
      <c r="G9" s="166">
        <v>6</v>
      </c>
      <c r="H9" s="166">
        <v>7</v>
      </c>
      <c r="I9" s="166">
        <v>8</v>
      </c>
      <c r="J9" s="166">
        <v>9</v>
      </c>
      <c r="K9" s="166">
        <v>10</v>
      </c>
      <c r="L9" s="176"/>
    </row>
    <row r="10" spans="1:12">
      <c r="A10" s="165" t="s">
        <v>283</v>
      </c>
      <c r="B10" s="167">
        <v>29.33</v>
      </c>
      <c r="C10" s="167">
        <v>29.66</v>
      </c>
      <c r="D10" s="167">
        <v>26.83</v>
      </c>
      <c r="E10" s="167">
        <v>28.4</v>
      </c>
      <c r="F10" s="167">
        <v>30.21</v>
      </c>
      <c r="G10" s="167">
        <v>29.66</v>
      </c>
      <c r="H10" s="167">
        <v>31.05</v>
      </c>
      <c r="I10" s="167">
        <v>30.81</v>
      </c>
      <c r="J10" s="177">
        <v>29.55</v>
      </c>
      <c r="K10" s="177">
        <v>29.84</v>
      </c>
      <c r="L10" s="178">
        <f>SUM(B10:K10)/10</f>
        <v>29.534</v>
      </c>
    </row>
    <row r="11" spans="1:12">
      <c r="A11" s="165" t="s">
        <v>284</v>
      </c>
      <c r="B11" s="167">
        <v>30.7</v>
      </c>
      <c r="C11" s="167">
        <v>30.5</v>
      </c>
      <c r="D11" s="167">
        <v>30.39</v>
      </c>
      <c r="E11" s="167">
        <v>28.05</v>
      </c>
      <c r="F11" s="167">
        <v>29.03</v>
      </c>
      <c r="G11" s="167">
        <v>28.03</v>
      </c>
      <c r="H11" s="167">
        <v>30.8</v>
      </c>
      <c r="I11" s="167">
        <v>26.82</v>
      </c>
      <c r="J11" s="177">
        <v>27.84</v>
      </c>
      <c r="K11" s="177">
        <v>29.76</v>
      </c>
      <c r="L11" s="178">
        <f>SUM(B11:K11)/10</f>
        <v>29.192</v>
      </c>
    </row>
    <row r="12" spans="1:12">
      <c r="A12" s="165" t="s">
        <v>285</v>
      </c>
      <c r="B12" s="167">
        <v>122.19</v>
      </c>
      <c r="C12" s="167">
        <v>129.3</v>
      </c>
      <c r="D12" s="167">
        <v>129.49</v>
      </c>
      <c r="E12" s="167">
        <v>121.86</v>
      </c>
      <c r="F12" s="167">
        <v>128.71</v>
      </c>
      <c r="G12" s="167">
        <v>120.22</v>
      </c>
      <c r="H12" s="167">
        <v>116.72</v>
      </c>
      <c r="I12" s="167">
        <v>125.42</v>
      </c>
      <c r="J12" s="177">
        <v>116.6</v>
      </c>
      <c r="K12" s="177">
        <v>118</v>
      </c>
      <c r="L12" s="178">
        <f t="shared" ref="L12:L13" si="1">SUM(B12:K12)/10</f>
        <v>122.851</v>
      </c>
    </row>
    <row r="13" spans="1:12">
      <c r="A13" s="165" t="s">
        <v>286</v>
      </c>
      <c r="B13" s="167">
        <v>882.91</v>
      </c>
      <c r="C13" s="167">
        <v>910</v>
      </c>
      <c r="D13" s="167">
        <v>893.81</v>
      </c>
      <c r="E13" s="167">
        <v>841.91</v>
      </c>
      <c r="F13" s="167">
        <v>910</v>
      </c>
      <c r="G13" s="167">
        <v>823.4</v>
      </c>
      <c r="H13" s="167">
        <v>850.04</v>
      </c>
      <c r="I13" s="167">
        <v>882.04</v>
      </c>
      <c r="J13" s="177">
        <v>802.34</v>
      </c>
      <c r="K13" s="177">
        <v>862.24</v>
      </c>
      <c r="L13" s="178">
        <f t="shared" si="1"/>
        <v>865.869</v>
      </c>
    </row>
    <row r="14" ht="25.5" spans="1:12">
      <c r="A14" s="165"/>
      <c r="B14" s="168" t="s">
        <v>288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79" t="s">
        <v>282</v>
      </c>
    </row>
    <row r="15" spans="1:12">
      <c r="A15" s="165"/>
      <c r="B15" s="166">
        <v>1</v>
      </c>
      <c r="C15" s="166">
        <v>2</v>
      </c>
      <c r="D15" s="166">
        <v>3</v>
      </c>
      <c r="E15" s="166">
        <v>4</v>
      </c>
      <c r="F15" s="166">
        <v>5</v>
      </c>
      <c r="G15" s="166">
        <v>6</v>
      </c>
      <c r="H15" s="166">
        <v>7</v>
      </c>
      <c r="I15" s="166">
        <v>8</v>
      </c>
      <c r="J15" s="166">
        <v>9</v>
      </c>
      <c r="K15" s="166">
        <v>10</v>
      </c>
      <c r="L15" s="176"/>
    </row>
    <row r="16" spans="1:12">
      <c r="A16" s="165" t="s">
        <v>283</v>
      </c>
      <c r="B16" s="167">
        <v>20.48</v>
      </c>
      <c r="C16" s="167">
        <v>19.14</v>
      </c>
      <c r="D16" s="167">
        <v>18.3</v>
      </c>
      <c r="E16" s="167">
        <v>18.9</v>
      </c>
      <c r="F16" s="167">
        <v>20.09</v>
      </c>
      <c r="G16" s="167">
        <v>20.57</v>
      </c>
      <c r="H16" s="167">
        <v>19.02</v>
      </c>
      <c r="I16" s="167">
        <v>18.97</v>
      </c>
      <c r="J16" s="177">
        <v>19.31</v>
      </c>
      <c r="K16" s="177">
        <v>18.92</v>
      </c>
      <c r="L16" s="178">
        <f>SUM(B16:K16)/10</f>
        <v>19.37</v>
      </c>
    </row>
    <row r="17" spans="1:12">
      <c r="A17" s="165" t="s">
        <v>284</v>
      </c>
      <c r="B17" s="167">
        <v>18.84</v>
      </c>
      <c r="C17" s="167">
        <v>19.05</v>
      </c>
      <c r="D17" s="167">
        <v>19.12</v>
      </c>
      <c r="E17" s="167">
        <v>19.46</v>
      </c>
      <c r="F17" s="167">
        <v>19.93</v>
      </c>
      <c r="G17" s="167">
        <v>19.83</v>
      </c>
      <c r="H17" s="167">
        <v>20.04</v>
      </c>
      <c r="I17" s="167">
        <v>20.79</v>
      </c>
      <c r="J17" s="177">
        <v>18.81</v>
      </c>
      <c r="K17" s="177">
        <v>20.65</v>
      </c>
      <c r="L17" s="178">
        <f>SUM(B17:K17)/10</f>
        <v>19.652</v>
      </c>
    </row>
    <row r="18" spans="1:12">
      <c r="A18" s="165" t="s">
        <v>285</v>
      </c>
      <c r="B18" s="167">
        <v>79.33</v>
      </c>
      <c r="C18" s="167">
        <v>79.99</v>
      </c>
      <c r="D18" s="167">
        <v>87.26</v>
      </c>
      <c r="E18" s="167">
        <v>83.15</v>
      </c>
      <c r="F18" s="167">
        <v>87.83</v>
      </c>
      <c r="G18" s="167">
        <v>80.03</v>
      </c>
      <c r="H18" s="167">
        <v>83.68</v>
      </c>
      <c r="I18" s="167">
        <v>81.15</v>
      </c>
      <c r="J18" s="177">
        <v>85.84</v>
      </c>
      <c r="K18" s="177">
        <v>79.38</v>
      </c>
      <c r="L18" s="178">
        <f t="shared" ref="L18:L19" si="2">SUM(B18:K18)/10</f>
        <v>82.764</v>
      </c>
    </row>
    <row r="19" spans="1:12">
      <c r="A19" s="165" t="s">
        <v>286</v>
      </c>
      <c r="B19" s="167">
        <v>561.76</v>
      </c>
      <c r="C19" s="167">
        <v>568.76</v>
      </c>
      <c r="D19" s="167">
        <v>604.66</v>
      </c>
      <c r="E19" s="167">
        <v>592.05</v>
      </c>
      <c r="F19" s="167">
        <v>619.21</v>
      </c>
      <c r="G19" s="167">
        <v>619.25</v>
      </c>
      <c r="H19" s="167">
        <v>619.25</v>
      </c>
      <c r="I19" s="167">
        <v>588.93</v>
      </c>
      <c r="J19" s="177">
        <v>600.6</v>
      </c>
      <c r="K19" s="177">
        <v>560.3</v>
      </c>
      <c r="L19" s="178">
        <f t="shared" si="2"/>
        <v>593.477</v>
      </c>
    </row>
    <row r="20" ht="25.5" spans="1:12">
      <c r="A20" s="165"/>
      <c r="B20" s="168" t="s">
        <v>289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79" t="s">
        <v>282</v>
      </c>
    </row>
    <row r="21" spans="1:12">
      <c r="A21" s="165"/>
      <c r="B21" s="166">
        <v>1</v>
      </c>
      <c r="C21" s="166">
        <v>2</v>
      </c>
      <c r="D21" s="166">
        <v>3</v>
      </c>
      <c r="E21" s="166">
        <v>4</v>
      </c>
      <c r="F21" s="166">
        <v>5</v>
      </c>
      <c r="G21" s="166">
        <v>6</v>
      </c>
      <c r="H21" s="166">
        <v>7</v>
      </c>
      <c r="I21" s="166">
        <v>8</v>
      </c>
      <c r="J21" s="166">
        <v>9</v>
      </c>
      <c r="K21" s="166">
        <v>10</v>
      </c>
      <c r="L21" s="176"/>
    </row>
    <row r="22" spans="1:12">
      <c r="A22" s="165" t="s">
        <v>283</v>
      </c>
      <c r="B22" s="167">
        <v>12.44</v>
      </c>
      <c r="C22" s="167">
        <v>12.42</v>
      </c>
      <c r="D22" s="167">
        <v>13.85</v>
      </c>
      <c r="E22" s="167">
        <v>12.63</v>
      </c>
      <c r="F22" s="167">
        <v>14.7</v>
      </c>
      <c r="G22" s="167">
        <v>11.52</v>
      </c>
      <c r="H22" s="167">
        <v>13.08</v>
      </c>
      <c r="I22" s="167">
        <v>11.45</v>
      </c>
      <c r="J22" s="177">
        <v>13.01</v>
      </c>
      <c r="K22" s="177">
        <v>9.56</v>
      </c>
      <c r="L22" s="178">
        <f>SUM(B22:K22)/10</f>
        <v>12.466</v>
      </c>
    </row>
    <row r="23" spans="1:12">
      <c r="A23" s="165" t="s">
        <v>284</v>
      </c>
      <c r="B23" s="167">
        <v>12.53</v>
      </c>
      <c r="C23" s="167">
        <v>9.63</v>
      </c>
      <c r="D23" s="167">
        <v>13.75</v>
      </c>
      <c r="E23" s="167">
        <v>10.22</v>
      </c>
      <c r="F23" s="167">
        <v>14.45</v>
      </c>
      <c r="G23" s="167">
        <v>13.25</v>
      </c>
      <c r="H23" s="167">
        <v>11.1</v>
      </c>
      <c r="I23" s="167">
        <v>14.55</v>
      </c>
      <c r="J23" s="177">
        <v>13.08</v>
      </c>
      <c r="K23" s="177">
        <v>17.65</v>
      </c>
      <c r="L23" s="178">
        <f t="shared" ref="L23:L25" si="3">SUM(B23:K23)/10</f>
        <v>13.021</v>
      </c>
    </row>
    <row r="24" spans="1:12">
      <c r="A24" s="165" t="s">
        <v>285</v>
      </c>
      <c r="B24" s="167">
        <v>36.35</v>
      </c>
      <c r="C24" s="167">
        <v>48.63</v>
      </c>
      <c r="D24" s="167">
        <v>53.6</v>
      </c>
      <c r="E24" s="167">
        <v>75.36</v>
      </c>
      <c r="F24" s="167">
        <v>38.8</v>
      </c>
      <c r="G24" s="167">
        <v>58.2</v>
      </c>
      <c r="H24" s="167">
        <v>53.2</v>
      </c>
      <c r="I24" s="167">
        <v>53.9</v>
      </c>
      <c r="J24" s="177">
        <v>49.79</v>
      </c>
      <c r="K24" s="177">
        <v>40.77</v>
      </c>
      <c r="L24" s="178">
        <f t="shared" si="3"/>
        <v>50.86</v>
      </c>
    </row>
    <row r="25" ht="13.5" spans="1:12">
      <c r="A25" s="170" t="s">
        <v>286</v>
      </c>
      <c r="B25" s="171">
        <v>301.44</v>
      </c>
      <c r="C25" s="171">
        <v>330.5</v>
      </c>
      <c r="D25" s="171">
        <v>393.3</v>
      </c>
      <c r="E25" s="171">
        <v>400.08</v>
      </c>
      <c r="F25" s="171">
        <v>343</v>
      </c>
      <c r="G25" s="171">
        <v>476.1</v>
      </c>
      <c r="H25" s="171">
        <v>365.1</v>
      </c>
      <c r="I25" s="171">
        <v>392.1</v>
      </c>
      <c r="J25" s="177">
        <v>363.63</v>
      </c>
      <c r="K25" s="177">
        <v>250</v>
      </c>
      <c r="L25" s="178">
        <f t="shared" si="3"/>
        <v>361.525</v>
      </c>
    </row>
    <row r="26" ht="13.5" spans="1:11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2">
      <c r="A27" s="165"/>
      <c r="B27" s="166">
        <v>1</v>
      </c>
      <c r="C27" s="166">
        <v>2</v>
      </c>
      <c r="D27" s="166">
        <v>3</v>
      </c>
      <c r="E27" s="166">
        <v>4</v>
      </c>
      <c r="F27" s="166">
        <v>5</v>
      </c>
      <c r="G27" s="166">
        <v>6</v>
      </c>
      <c r="H27" s="166">
        <v>7</v>
      </c>
      <c r="I27" s="166">
        <v>8</v>
      </c>
      <c r="J27" s="166">
        <v>9</v>
      </c>
      <c r="K27" s="166">
        <v>10</v>
      </c>
      <c r="L27" s="176"/>
    </row>
    <row r="28" spans="1:12">
      <c r="A28" s="165" t="s">
        <v>283</v>
      </c>
      <c r="B28" s="167" t="e">
        <f>B4+B10+B16+B22</f>
        <v>#REF!</v>
      </c>
      <c r="C28" s="167" t="e">
        <f t="shared" ref="C28:K28" si="4">C4+C10+C16+C22</f>
        <v>#REF!</v>
      </c>
      <c r="D28" s="167" t="e">
        <f t="shared" si="4"/>
        <v>#REF!</v>
      </c>
      <c r="E28" s="167">
        <f t="shared" si="4"/>
        <v>80.03</v>
      </c>
      <c r="F28" s="167">
        <f t="shared" si="4"/>
        <v>85.9</v>
      </c>
      <c r="G28" s="167">
        <f t="shared" si="4"/>
        <v>81.28</v>
      </c>
      <c r="H28" s="167">
        <f t="shared" si="4"/>
        <v>84.19</v>
      </c>
      <c r="I28" s="167">
        <f t="shared" si="4"/>
        <v>81.59</v>
      </c>
      <c r="J28" s="167">
        <f t="shared" si="4"/>
        <v>81.11</v>
      </c>
      <c r="K28" s="167">
        <f t="shared" si="4"/>
        <v>77.53</v>
      </c>
      <c r="L28" s="178" t="e">
        <f>SUM(B28:K28)/10</f>
        <v>#REF!</v>
      </c>
    </row>
    <row r="29" spans="1:12">
      <c r="A29" s="165" t="s">
        <v>284</v>
      </c>
      <c r="B29" s="167" t="e">
        <f>B5+B11+B17+B23</f>
        <v>#REF!</v>
      </c>
      <c r="C29" s="167" t="e">
        <f t="shared" ref="C29:K29" si="5">C5+C11+C17+C23</f>
        <v>#REF!</v>
      </c>
      <c r="D29" s="167" t="e">
        <f t="shared" si="5"/>
        <v>#REF!</v>
      </c>
      <c r="E29" s="167">
        <f t="shared" si="5"/>
        <v>78.88</v>
      </c>
      <c r="F29" s="167">
        <f t="shared" si="5"/>
        <v>83.06</v>
      </c>
      <c r="G29" s="167">
        <f t="shared" si="5"/>
        <v>82.85</v>
      </c>
      <c r="H29" s="167">
        <f t="shared" si="5"/>
        <v>83.66</v>
      </c>
      <c r="I29" s="167">
        <f t="shared" si="5"/>
        <v>83.34</v>
      </c>
      <c r="J29" s="167">
        <f t="shared" si="5"/>
        <v>79.32</v>
      </c>
      <c r="K29" s="167">
        <f t="shared" si="5"/>
        <v>89.8</v>
      </c>
      <c r="L29" s="178" t="e">
        <f>SUM(B29:K29)/10</f>
        <v>#REF!</v>
      </c>
    </row>
    <row r="30" spans="1:12">
      <c r="A30" s="165" t="s">
        <v>285</v>
      </c>
      <c r="B30" s="167" t="e">
        <f>B6+B12+B18+B24</f>
        <v>#REF!</v>
      </c>
      <c r="C30" s="167" t="e">
        <f t="shared" ref="C30:K30" si="6">C6+C12+C18+C24</f>
        <v>#REF!</v>
      </c>
      <c r="D30" s="167" t="e">
        <f t="shared" si="6"/>
        <v>#REF!</v>
      </c>
      <c r="E30" s="167">
        <f t="shared" si="6"/>
        <v>366.98</v>
      </c>
      <c r="F30" s="167">
        <f t="shared" si="6"/>
        <v>340.25</v>
      </c>
      <c r="G30" s="167">
        <f t="shared" si="6"/>
        <v>346.25</v>
      </c>
      <c r="H30" s="167">
        <f t="shared" si="6"/>
        <v>341.54</v>
      </c>
      <c r="I30" s="167">
        <f t="shared" si="6"/>
        <v>352.92</v>
      </c>
      <c r="J30" s="167">
        <f t="shared" si="6"/>
        <v>338.77</v>
      </c>
      <c r="K30" s="167">
        <f t="shared" si="6"/>
        <v>324.47</v>
      </c>
      <c r="L30" s="178" t="e">
        <f>SUM(B30:K30)/10</f>
        <v>#REF!</v>
      </c>
    </row>
    <row r="31" ht="13.5" spans="1:12">
      <c r="A31" s="170" t="s">
        <v>286</v>
      </c>
      <c r="B31" s="171" t="e">
        <f>B7+B13+B19+B25</f>
        <v>#REF!</v>
      </c>
      <c r="C31" s="171" t="e">
        <f t="shared" ref="C31:K31" si="7">C7+C13+C19+C25</f>
        <v>#REF!</v>
      </c>
      <c r="D31" s="171" t="e">
        <f t="shared" si="7"/>
        <v>#REF!</v>
      </c>
      <c r="E31" s="171">
        <f t="shared" si="7"/>
        <v>2452.54</v>
      </c>
      <c r="F31" s="171">
        <f t="shared" si="7"/>
        <v>2457.71</v>
      </c>
      <c r="G31" s="171">
        <f t="shared" si="7"/>
        <v>2537.99</v>
      </c>
      <c r="H31" s="171">
        <f t="shared" si="7"/>
        <v>2465.59</v>
      </c>
      <c r="I31" s="171">
        <f t="shared" si="7"/>
        <v>2511.78</v>
      </c>
      <c r="J31" s="171">
        <f t="shared" si="7"/>
        <v>2368.57</v>
      </c>
      <c r="K31" s="171">
        <f t="shared" si="7"/>
        <v>2294.46</v>
      </c>
      <c r="L31" s="178" t="e">
        <f t="shared" ref="L31" si="8">SUM(B31:K31)/10</f>
        <v>#REF!</v>
      </c>
    </row>
    <row r="32" ht="13.5"/>
    <row r="33" ht="13.5"/>
    <row r="34" ht="26.25" spans="1:12">
      <c r="A34" s="162"/>
      <c r="B34" s="163" t="s">
        <v>290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74" t="s">
        <v>282</v>
      </c>
    </row>
    <row r="35" spans="1:12">
      <c r="A35" s="165"/>
      <c r="B35" s="166">
        <v>1</v>
      </c>
      <c r="C35" s="166">
        <v>2</v>
      </c>
      <c r="D35" s="166">
        <v>3</v>
      </c>
      <c r="E35" s="166">
        <v>4</v>
      </c>
      <c r="F35" s="166">
        <v>5</v>
      </c>
      <c r="G35" s="166">
        <v>6</v>
      </c>
      <c r="H35" s="166">
        <v>7</v>
      </c>
      <c r="I35" s="166">
        <v>8</v>
      </c>
      <c r="J35" s="166">
        <v>9</v>
      </c>
      <c r="K35" s="166">
        <v>10</v>
      </c>
      <c r="L35" s="176"/>
    </row>
    <row r="36" spans="1:12">
      <c r="A36" s="165" t="s">
        <v>283</v>
      </c>
      <c r="B36" s="167">
        <f>'12-18 лет  (1-20 день)'!D10</f>
        <v>24.06</v>
      </c>
      <c r="C36" s="167">
        <v>22.72</v>
      </c>
      <c r="D36" s="167">
        <v>23.69</v>
      </c>
      <c r="E36" s="167">
        <v>22.83</v>
      </c>
      <c r="F36" s="167">
        <v>23.71</v>
      </c>
      <c r="G36" s="167">
        <v>22.62</v>
      </c>
      <c r="H36" s="167">
        <v>24.13</v>
      </c>
      <c r="I36" s="167">
        <v>22.47</v>
      </c>
      <c r="J36" s="177">
        <v>23.65</v>
      </c>
      <c r="K36" s="177">
        <v>22.33</v>
      </c>
      <c r="L36" s="178">
        <f>SUM(B36:K36)/10</f>
        <v>23.221</v>
      </c>
    </row>
    <row r="37" spans="1:12">
      <c r="A37" s="165" t="s">
        <v>284</v>
      </c>
      <c r="B37" s="167">
        <f>'12-18 лет  (1-20 день)'!E10</f>
        <v>22.84</v>
      </c>
      <c r="C37" s="167">
        <v>22.89</v>
      </c>
      <c r="D37" s="167">
        <v>24.25</v>
      </c>
      <c r="E37" s="167">
        <v>24.06</v>
      </c>
      <c r="F37" s="167">
        <v>22.84</v>
      </c>
      <c r="G37" s="167">
        <v>22.84</v>
      </c>
      <c r="H37" s="167">
        <v>24.3</v>
      </c>
      <c r="I37" s="167">
        <v>24.21</v>
      </c>
      <c r="J37" s="177">
        <v>24.37</v>
      </c>
      <c r="K37" s="177">
        <v>23.94</v>
      </c>
      <c r="L37" s="178">
        <f t="shared" ref="L37:L39" si="9">SUM(B37:K37)/10</f>
        <v>23.654</v>
      </c>
    </row>
    <row r="38" spans="1:12">
      <c r="A38" s="165" t="s">
        <v>285</v>
      </c>
      <c r="B38" s="167">
        <f>'12-18 лет  (1-20 день)'!F10</f>
        <v>96.53</v>
      </c>
      <c r="C38" s="167">
        <v>95.98</v>
      </c>
      <c r="D38" s="167">
        <v>99.82</v>
      </c>
      <c r="E38" s="167">
        <v>97.9</v>
      </c>
      <c r="F38" s="167">
        <v>99.39</v>
      </c>
      <c r="G38" s="167">
        <v>97.02</v>
      </c>
      <c r="H38" s="167">
        <v>99.44</v>
      </c>
      <c r="I38" s="167">
        <v>105.17</v>
      </c>
      <c r="J38" s="177">
        <v>99.18</v>
      </c>
      <c r="K38" s="177">
        <v>97.56</v>
      </c>
      <c r="L38" s="178">
        <f t="shared" si="9"/>
        <v>98.799</v>
      </c>
    </row>
    <row r="39" spans="1:12">
      <c r="A39" s="165" t="s">
        <v>286</v>
      </c>
      <c r="B39" s="167">
        <f>'12-18 лет  (1-20 день)'!G10</f>
        <v>682.49</v>
      </c>
      <c r="C39" s="167">
        <v>682.65</v>
      </c>
      <c r="D39" s="167">
        <v>692.44</v>
      </c>
      <c r="E39" s="167">
        <v>701.17</v>
      </c>
      <c r="F39" s="167">
        <v>690.7</v>
      </c>
      <c r="G39" s="167">
        <v>679.25</v>
      </c>
      <c r="H39" s="167">
        <v>712.86</v>
      </c>
      <c r="I39" s="167">
        <v>726.71</v>
      </c>
      <c r="J39" s="177">
        <v>714</v>
      </c>
      <c r="K39" s="177">
        <v>696.28</v>
      </c>
      <c r="L39" s="178">
        <f t="shared" si="9"/>
        <v>697.855</v>
      </c>
    </row>
    <row r="40" ht="25.5" spans="1:12">
      <c r="A40" s="165"/>
      <c r="B40" s="168" t="s">
        <v>291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79" t="s">
        <v>282</v>
      </c>
    </row>
    <row r="41" spans="1:12">
      <c r="A41" s="165"/>
      <c r="B41" s="166">
        <v>1</v>
      </c>
      <c r="C41" s="166">
        <v>2</v>
      </c>
      <c r="D41" s="166">
        <v>3</v>
      </c>
      <c r="E41" s="166">
        <v>4</v>
      </c>
      <c r="F41" s="166">
        <v>5</v>
      </c>
      <c r="G41" s="166">
        <v>6</v>
      </c>
      <c r="H41" s="166">
        <v>7</v>
      </c>
      <c r="I41" s="166">
        <v>8</v>
      </c>
      <c r="J41" s="166">
        <v>9</v>
      </c>
      <c r="K41" s="166">
        <v>10</v>
      </c>
      <c r="L41" s="176"/>
    </row>
    <row r="42" spans="1:12">
      <c r="A42" s="165" t="s">
        <v>283</v>
      </c>
      <c r="B42" s="167">
        <v>32.39</v>
      </c>
      <c r="C42" s="167">
        <v>31.3</v>
      </c>
      <c r="D42" s="167">
        <v>31.12</v>
      </c>
      <c r="E42" s="167">
        <v>32.21</v>
      </c>
      <c r="F42" s="167">
        <v>31.44</v>
      </c>
      <c r="G42" s="167">
        <v>32.93</v>
      </c>
      <c r="H42" s="167">
        <v>34.79</v>
      </c>
      <c r="I42" s="167">
        <v>34.76</v>
      </c>
      <c r="J42" s="177">
        <v>34.94</v>
      </c>
      <c r="K42" s="177">
        <v>33.97</v>
      </c>
      <c r="L42" s="178">
        <f>SUM(B42:K42)/10</f>
        <v>32.985</v>
      </c>
    </row>
    <row r="43" spans="1:12">
      <c r="A43" s="165" t="s">
        <v>284</v>
      </c>
      <c r="B43" s="167">
        <v>33.46</v>
      </c>
      <c r="C43" s="167">
        <v>33.18</v>
      </c>
      <c r="D43" s="167">
        <v>33.95</v>
      </c>
      <c r="E43" s="167">
        <v>32.75</v>
      </c>
      <c r="F43" s="167">
        <v>32.12</v>
      </c>
      <c r="G43" s="167">
        <v>32.19</v>
      </c>
      <c r="H43" s="167">
        <v>32.12</v>
      </c>
      <c r="I43" s="167">
        <v>30.4</v>
      </c>
      <c r="J43" s="177">
        <v>35.51</v>
      </c>
      <c r="K43" s="177">
        <v>35.84</v>
      </c>
      <c r="L43" s="178">
        <f t="shared" ref="L43:L45" si="10">SUM(B43:K43)/10</f>
        <v>33.152</v>
      </c>
    </row>
    <row r="44" spans="1:12">
      <c r="A44" s="165" t="s">
        <v>285</v>
      </c>
      <c r="B44" s="167">
        <v>136</v>
      </c>
      <c r="C44" s="167">
        <v>136.65</v>
      </c>
      <c r="D44" s="167">
        <v>144.06</v>
      </c>
      <c r="E44" s="167">
        <v>143.64</v>
      </c>
      <c r="F44" s="167">
        <v>133.8</v>
      </c>
      <c r="G44" s="167">
        <v>144.14</v>
      </c>
      <c r="H44" s="167">
        <v>133.7</v>
      </c>
      <c r="I44" s="167">
        <v>145.82</v>
      </c>
      <c r="J44" s="177">
        <v>127.09</v>
      </c>
      <c r="K44" s="177">
        <v>143.87</v>
      </c>
      <c r="L44" s="178">
        <f t="shared" si="10"/>
        <v>138.877</v>
      </c>
    </row>
    <row r="45" spans="1:12">
      <c r="A45" s="165" t="s">
        <v>286</v>
      </c>
      <c r="B45" s="167">
        <v>978.02</v>
      </c>
      <c r="C45" s="167">
        <v>983.89</v>
      </c>
      <c r="D45" s="167">
        <v>1008.6</v>
      </c>
      <c r="E45" s="167">
        <v>987.99</v>
      </c>
      <c r="F45" s="167">
        <v>966.51</v>
      </c>
      <c r="G45" s="167">
        <v>971.47</v>
      </c>
      <c r="H45" s="167">
        <v>949.43</v>
      </c>
      <c r="I45" s="167">
        <v>1021.06</v>
      </c>
      <c r="J45" s="177">
        <v>973.91</v>
      </c>
      <c r="K45" s="177">
        <v>984.95</v>
      </c>
      <c r="L45" s="178">
        <f t="shared" si="10"/>
        <v>982.583</v>
      </c>
    </row>
    <row r="46" ht="25.5" spans="1:12">
      <c r="A46" s="165"/>
      <c r="B46" s="168" t="s">
        <v>292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79" t="s">
        <v>282</v>
      </c>
    </row>
    <row r="47" spans="1:12">
      <c r="A47" s="165"/>
      <c r="B47" s="166">
        <v>1</v>
      </c>
      <c r="C47" s="166">
        <v>2</v>
      </c>
      <c r="D47" s="166">
        <v>3</v>
      </c>
      <c r="E47" s="166">
        <v>4</v>
      </c>
      <c r="F47" s="166">
        <v>5</v>
      </c>
      <c r="G47" s="166">
        <v>6</v>
      </c>
      <c r="H47" s="166">
        <v>7</v>
      </c>
      <c r="I47" s="166">
        <v>8</v>
      </c>
      <c r="J47" s="166">
        <v>9</v>
      </c>
      <c r="K47" s="166">
        <v>10</v>
      </c>
      <c r="L47" s="176"/>
    </row>
    <row r="48" spans="1:12">
      <c r="A48" s="165" t="s">
        <v>283</v>
      </c>
      <c r="B48" s="167">
        <v>23.54</v>
      </c>
      <c r="C48" s="167">
        <v>23.07</v>
      </c>
      <c r="D48" s="167">
        <v>21.95</v>
      </c>
      <c r="E48" s="167">
        <v>23.26</v>
      </c>
      <c r="F48" s="167">
        <v>23.76</v>
      </c>
      <c r="G48" s="167">
        <v>22.34</v>
      </c>
      <c r="H48" s="167">
        <v>21.19</v>
      </c>
      <c r="I48" s="167">
        <v>22.52</v>
      </c>
      <c r="J48" s="177">
        <v>21.47</v>
      </c>
      <c r="K48" s="177">
        <v>23.06</v>
      </c>
      <c r="L48" s="178">
        <f>SUM(B48:K48)/10</f>
        <v>22.616</v>
      </c>
    </row>
    <row r="49" spans="1:12">
      <c r="A49" s="165" t="s">
        <v>284</v>
      </c>
      <c r="B49" s="167">
        <v>21.85</v>
      </c>
      <c r="C49" s="167">
        <v>22.88</v>
      </c>
      <c r="D49" s="167">
        <v>23.14</v>
      </c>
      <c r="E49" s="167">
        <v>21.78</v>
      </c>
      <c r="F49" s="167">
        <v>23.78</v>
      </c>
      <c r="G49" s="167">
        <v>23.54</v>
      </c>
      <c r="H49" s="167">
        <v>24.26</v>
      </c>
      <c r="I49" s="167">
        <v>22.48</v>
      </c>
      <c r="J49" s="177">
        <v>24.46</v>
      </c>
      <c r="K49" s="177">
        <v>35.84</v>
      </c>
      <c r="L49" s="178">
        <f t="shared" ref="L49:L51" si="11">SUM(B49:K49)/10</f>
        <v>24.401</v>
      </c>
    </row>
    <row r="50" spans="1:12">
      <c r="A50" s="165" t="s">
        <v>285</v>
      </c>
      <c r="B50" s="167">
        <v>94.41</v>
      </c>
      <c r="C50" s="167">
        <v>91.96</v>
      </c>
      <c r="D50" s="167">
        <v>100.6</v>
      </c>
      <c r="E50" s="167">
        <v>100.38</v>
      </c>
      <c r="F50" s="167">
        <v>96.79</v>
      </c>
      <c r="G50" s="167">
        <v>90.52</v>
      </c>
      <c r="H50" s="167">
        <v>91.01</v>
      </c>
      <c r="I50" s="167">
        <v>92.51</v>
      </c>
      <c r="J50" s="177">
        <v>92.97</v>
      </c>
      <c r="K50" s="177">
        <v>96.25</v>
      </c>
      <c r="L50" s="178">
        <f t="shared" si="11"/>
        <v>94.74</v>
      </c>
    </row>
    <row r="51" spans="1:12">
      <c r="A51" s="165" t="s">
        <v>286</v>
      </c>
      <c r="B51" s="167">
        <v>649.99</v>
      </c>
      <c r="C51" s="167">
        <v>666.88</v>
      </c>
      <c r="D51" s="167">
        <v>711.1</v>
      </c>
      <c r="E51" s="167">
        <v>699.25</v>
      </c>
      <c r="F51" s="167">
        <v>704.15</v>
      </c>
      <c r="G51" s="167">
        <v>703.97</v>
      </c>
      <c r="H51" s="167">
        <v>695.66</v>
      </c>
      <c r="I51" s="167">
        <v>674.9</v>
      </c>
      <c r="J51" s="177">
        <v>686.84</v>
      </c>
      <c r="K51" s="177">
        <v>694.04</v>
      </c>
      <c r="L51" s="178">
        <f t="shared" si="11"/>
        <v>688.678</v>
      </c>
    </row>
    <row r="52" ht="25.5" spans="1:12">
      <c r="A52" s="165"/>
      <c r="B52" s="168" t="s">
        <v>293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79" t="s">
        <v>282</v>
      </c>
    </row>
    <row r="53" spans="1:12">
      <c r="A53" s="165"/>
      <c r="B53" s="166">
        <v>1</v>
      </c>
      <c r="C53" s="166">
        <v>2</v>
      </c>
      <c r="D53" s="166">
        <v>3</v>
      </c>
      <c r="E53" s="166">
        <v>4</v>
      </c>
      <c r="F53" s="166">
        <v>5</v>
      </c>
      <c r="G53" s="166">
        <v>6</v>
      </c>
      <c r="H53" s="166">
        <v>7</v>
      </c>
      <c r="I53" s="166">
        <v>8</v>
      </c>
      <c r="J53" s="166">
        <v>9</v>
      </c>
      <c r="K53" s="166">
        <v>10</v>
      </c>
      <c r="L53" s="176"/>
    </row>
    <row r="54" spans="1:12">
      <c r="A54" s="165" t="s">
        <v>283</v>
      </c>
      <c r="B54" s="167">
        <v>16.38</v>
      </c>
      <c r="C54" s="167">
        <v>15.12</v>
      </c>
      <c r="D54" s="167">
        <v>20.58</v>
      </c>
      <c r="E54" s="167">
        <v>16.57</v>
      </c>
      <c r="F54" s="167">
        <v>22.15</v>
      </c>
      <c r="G54" s="167">
        <v>14.17</v>
      </c>
      <c r="H54" s="167">
        <v>15.41</v>
      </c>
      <c r="I54" s="167">
        <v>15.65</v>
      </c>
      <c r="J54" s="177">
        <v>16.85</v>
      </c>
      <c r="K54" s="177">
        <v>11.86</v>
      </c>
      <c r="L54" s="178">
        <f>SUM(B54:K54)/10</f>
        <v>16.474</v>
      </c>
    </row>
    <row r="55" spans="1:12">
      <c r="A55" s="165" t="s">
        <v>284</v>
      </c>
      <c r="B55" s="167">
        <v>17.13</v>
      </c>
      <c r="C55" s="167">
        <v>11.58</v>
      </c>
      <c r="D55" s="167">
        <v>21.25</v>
      </c>
      <c r="E55" s="167">
        <v>14.85</v>
      </c>
      <c r="F55" s="167">
        <v>22.65</v>
      </c>
      <c r="G55" s="167">
        <v>17.92</v>
      </c>
      <c r="H55" s="167">
        <v>13.05</v>
      </c>
      <c r="I55" s="167">
        <v>22.85</v>
      </c>
      <c r="J55" s="177">
        <v>17.65</v>
      </c>
      <c r="K55" s="177">
        <v>29.05</v>
      </c>
      <c r="L55" s="178">
        <f>SUM(B55:K55)/10</f>
        <v>18.798</v>
      </c>
    </row>
    <row r="56" spans="1:12">
      <c r="A56" s="165" t="s">
        <v>285</v>
      </c>
      <c r="B56" s="167">
        <v>54.59</v>
      </c>
      <c r="C56" s="167">
        <v>62.84</v>
      </c>
      <c r="D56" s="167">
        <v>97.2</v>
      </c>
      <c r="E56" s="167">
        <v>92.5</v>
      </c>
      <c r="F56" s="167">
        <v>67.6</v>
      </c>
      <c r="G56" s="167">
        <v>78.67</v>
      </c>
      <c r="H56" s="167">
        <v>68.13</v>
      </c>
      <c r="I56" s="167">
        <v>97.8</v>
      </c>
      <c r="J56" s="177">
        <v>76.31</v>
      </c>
      <c r="K56" s="177">
        <v>71.54</v>
      </c>
      <c r="L56" s="178">
        <f t="shared" ref="L56:L57" si="12">SUM(B56:K56)/10</f>
        <v>76.718</v>
      </c>
    </row>
    <row r="57" ht="13.5" spans="1:12">
      <c r="A57" s="170" t="s">
        <v>286</v>
      </c>
      <c r="B57" s="171">
        <v>427.4</v>
      </c>
      <c r="C57" s="171">
        <v>415.67</v>
      </c>
      <c r="D57" s="171">
        <v>662</v>
      </c>
      <c r="E57" s="171">
        <v>560.3</v>
      </c>
      <c r="F57" s="171">
        <v>561</v>
      </c>
      <c r="G57" s="171">
        <v>658.84</v>
      </c>
      <c r="H57" s="171">
        <v>451.8</v>
      </c>
      <c r="I57" s="171">
        <v>659</v>
      </c>
      <c r="J57" s="177">
        <v>522.41</v>
      </c>
      <c r="K57" s="177">
        <v>594</v>
      </c>
      <c r="L57" s="178">
        <f t="shared" si="12"/>
        <v>551.242</v>
      </c>
    </row>
    <row r="58" ht="13.5" spans="1:11">
      <c r="A58" s="172"/>
      <c r="B58" s="173"/>
      <c r="C58" s="173"/>
      <c r="D58" s="173"/>
      <c r="E58" s="173"/>
      <c r="F58" s="173"/>
      <c r="G58" s="173"/>
      <c r="H58" s="173"/>
      <c r="I58" s="173"/>
      <c r="J58" s="173"/>
      <c r="K58" s="173"/>
    </row>
    <row r="59" spans="1:12">
      <c r="A59" s="165"/>
      <c r="B59" s="166">
        <v>1</v>
      </c>
      <c r="C59" s="166">
        <v>2</v>
      </c>
      <c r="D59" s="166">
        <v>3</v>
      </c>
      <c r="E59" s="166">
        <v>4</v>
      </c>
      <c r="F59" s="166">
        <v>5</v>
      </c>
      <c r="G59" s="166">
        <v>6</v>
      </c>
      <c r="H59" s="166">
        <v>7</v>
      </c>
      <c r="I59" s="166">
        <v>8</v>
      </c>
      <c r="J59" s="166">
        <v>9</v>
      </c>
      <c r="K59" s="166">
        <v>10</v>
      </c>
      <c r="L59" s="176"/>
    </row>
    <row r="60" spans="1:12">
      <c r="A60" s="165" t="s">
        <v>283</v>
      </c>
      <c r="B60" s="167">
        <f>B36+B42+B48+B54</f>
        <v>96.37</v>
      </c>
      <c r="C60" s="167">
        <f t="shared" ref="C60:K60" si="13">C36+C42+C48+C54</f>
        <v>92.21</v>
      </c>
      <c r="D60" s="167">
        <f t="shared" si="13"/>
        <v>97.34</v>
      </c>
      <c r="E60" s="167">
        <f t="shared" si="13"/>
        <v>94.87</v>
      </c>
      <c r="F60" s="167">
        <f t="shared" si="13"/>
        <v>101.06</v>
      </c>
      <c r="G60" s="167">
        <f t="shared" si="13"/>
        <v>92.06</v>
      </c>
      <c r="H60" s="167">
        <f t="shared" si="13"/>
        <v>95.52</v>
      </c>
      <c r="I60" s="167">
        <f t="shared" si="13"/>
        <v>95.4</v>
      </c>
      <c r="J60" s="167">
        <f t="shared" si="13"/>
        <v>96.91</v>
      </c>
      <c r="K60" s="167">
        <f t="shared" si="13"/>
        <v>91.22</v>
      </c>
      <c r="L60" s="178">
        <f>SUM(B60:K60)/10</f>
        <v>95.296</v>
      </c>
    </row>
    <row r="61" spans="1:12">
      <c r="A61" s="165" t="s">
        <v>284</v>
      </c>
      <c r="B61" s="167">
        <f>B37+B43+B49+B55</f>
        <v>95.28</v>
      </c>
      <c r="C61" s="167">
        <f t="shared" ref="C61:K61" si="14">C37+C43+C49+C55</f>
        <v>90.53</v>
      </c>
      <c r="D61" s="167">
        <f t="shared" si="14"/>
        <v>102.59</v>
      </c>
      <c r="E61" s="167">
        <f t="shared" si="14"/>
        <v>93.44</v>
      </c>
      <c r="F61" s="167">
        <f t="shared" si="14"/>
        <v>101.39</v>
      </c>
      <c r="G61" s="167">
        <f t="shared" si="14"/>
        <v>96.49</v>
      </c>
      <c r="H61" s="167">
        <f t="shared" si="14"/>
        <v>93.73</v>
      </c>
      <c r="I61" s="167">
        <f t="shared" si="14"/>
        <v>99.94</v>
      </c>
      <c r="J61" s="167">
        <f t="shared" si="14"/>
        <v>101.99</v>
      </c>
      <c r="K61" s="167">
        <f t="shared" si="14"/>
        <v>124.67</v>
      </c>
      <c r="L61" s="178">
        <f>SUM(B61:K61)/10</f>
        <v>100.005</v>
      </c>
    </row>
    <row r="62" spans="1:12">
      <c r="A62" s="165" t="s">
        <v>285</v>
      </c>
      <c r="B62" s="167">
        <f>B38+B44+B50+B56</f>
        <v>381.53</v>
      </c>
      <c r="C62" s="167">
        <f t="shared" ref="C62:K62" si="15">C38+C44+C50+C56</f>
        <v>387.43</v>
      </c>
      <c r="D62" s="167">
        <f t="shared" si="15"/>
        <v>441.68</v>
      </c>
      <c r="E62" s="167">
        <f t="shared" si="15"/>
        <v>434.42</v>
      </c>
      <c r="F62" s="167">
        <f t="shared" si="15"/>
        <v>397.58</v>
      </c>
      <c r="G62" s="167">
        <f t="shared" si="15"/>
        <v>410.35</v>
      </c>
      <c r="H62" s="167">
        <f t="shared" si="15"/>
        <v>392.28</v>
      </c>
      <c r="I62" s="167">
        <f t="shared" si="15"/>
        <v>441.3</v>
      </c>
      <c r="J62" s="167">
        <f t="shared" si="15"/>
        <v>395.55</v>
      </c>
      <c r="K62" s="167">
        <f t="shared" si="15"/>
        <v>409.22</v>
      </c>
      <c r="L62" s="178">
        <f>SUM(B62:K62)/10</f>
        <v>409.134</v>
      </c>
    </row>
    <row r="63" ht="13.5" spans="1:12">
      <c r="A63" s="170" t="s">
        <v>286</v>
      </c>
      <c r="B63" s="167">
        <f>B45+B51+B57+B39</f>
        <v>2737.9</v>
      </c>
      <c r="C63" s="167">
        <f t="shared" ref="C63:K63" si="16">C45+C51+C57+C39</f>
        <v>2749.09</v>
      </c>
      <c r="D63" s="167">
        <f t="shared" si="16"/>
        <v>3074.14</v>
      </c>
      <c r="E63" s="167">
        <f t="shared" si="16"/>
        <v>2948.71</v>
      </c>
      <c r="F63" s="167">
        <f t="shared" si="16"/>
        <v>2922.36</v>
      </c>
      <c r="G63" s="167">
        <f t="shared" si="16"/>
        <v>3013.53</v>
      </c>
      <c r="H63" s="167">
        <f t="shared" si="16"/>
        <v>2809.75</v>
      </c>
      <c r="I63" s="167">
        <f t="shared" si="16"/>
        <v>3081.67</v>
      </c>
      <c r="J63" s="167">
        <f t="shared" si="16"/>
        <v>2897.16</v>
      </c>
      <c r="K63" s="167">
        <f t="shared" si="16"/>
        <v>2969.27</v>
      </c>
      <c r="L63" s="178">
        <f>SUM(B63:K63)/10</f>
        <v>2920.358</v>
      </c>
    </row>
    <row r="64" ht="13.5"/>
  </sheetData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5"/>
  <dimension ref="F1:AB63"/>
  <sheetViews>
    <sheetView zoomScale="90" zoomScaleNormal="90" topLeftCell="F31" workbookViewId="0">
      <selection activeCell="Z62" sqref="Z62"/>
    </sheetView>
  </sheetViews>
  <sheetFormatPr defaultColWidth="9" defaultRowHeight="12.75"/>
  <cols>
    <col min="1" max="1" width="2.57142857142857" customWidth="1"/>
    <col min="2" max="2" width="4.42857142857143" customWidth="1"/>
    <col min="3" max="3" width="2.28571428571429" customWidth="1"/>
    <col min="4" max="4" width="4.57142857142857" customWidth="1"/>
    <col min="6" max="6" width="26.8571428571429" customWidth="1"/>
    <col min="7" max="7" width="11.5714285714286" customWidth="1"/>
    <col min="8" max="8" width="7.57142857142857" customWidth="1"/>
    <col min="9" max="9" width="12.8571428571429" customWidth="1"/>
    <col min="10" max="10" width="7.71428571428571" customWidth="1"/>
    <col min="11" max="11" width="11.5714285714286" customWidth="1"/>
    <col min="12" max="12" width="7.71428571428571" customWidth="1"/>
    <col min="13" max="13" width="12.4285714285714" customWidth="1"/>
    <col min="14" max="14" width="6.28571428571429" customWidth="1"/>
    <col min="15" max="15" width="12.2857142857143" customWidth="1"/>
    <col min="16" max="16" width="6.42857142857143" customWidth="1"/>
    <col min="17" max="17" width="14" customWidth="1"/>
    <col min="18" max="18" width="6.85714285714286" customWidth="1"/>
    <col min="19" max="19" width="11.7142857142857" customWidth="1"/>
    <col min="20" max="20" width="6.57142857142857" customWidth="1"/>
    <col min="21" max="21" width="12.2857142857143" customWidth="1"/>
    <col min="22" max="22" width="7.14285714285714" customWidth="1"/>
    <col min="23" max="23" width="11.8571428571429" customWidth="1"/>
    <col min="24" max="24" width="7.57142857142857" customWidth="1"/>
  </cols>
  <sheetData>
    <row r="1" ht="13.5"/>
    <row r="2" ht="35.25" customHeight="1" spans="6:28">
      <c r="F2" s="106" t="s">
        <v>1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42"/>
      <c r="Y2" s="160"/>
      <c r="Z2" s="160"/>
      <c r="AA2" s="160"/>
      <c r="AB2" s="160"/>
    </row>
    <row r="3" customHeight="1" spans="6:28">
      <c r="F3" s="108" t="s">
        <v>294</v>
      </c>
      <c r="G3" s="109" t="s">
        <v>295</v>
      </c>
      <c r="H3" s="109"/>
      <c r="I3" s="109"/>
      <c r="J3" s="109"/>
      <c r="K3" s="109"/>
      <c r="L3" s="129"/>
      <c r="M3" s="130" t="s">
        <v>296</v>
      </c>
      <c r="N3" s="109"/>
      <c r="O3" s="109"/>
      <c r="P3" s="109"/>
      <c r="Q3" s="109"/>
      <c r="R3" s="129"/>
      <c r="S3" s="143" t="s">
        <v>297</v>
      </c>
      <c r="T3" s="144"/>
      <c r="U3" s="144"/>
      <c r="V3" s="144"/>
      <c r="W3" s="144"/>
      <c r="X3" s="145"/>
      <c r="Y3" s="112"/>
      <c r="Z3" s="112"/>
      <c r="AA3" s="112"/>
      <c r="AB3" s="112"/>
    </row>
    <row r="4" spans="6:28">
      <c r="F4" s="110" t="s">
        <v>298</v>
      </c>
      <c r="G4" s="111"/>
      <c r="H4" s="112"/>
      <c r="I4" s="112"/>
      <c r="J4" s="112"/>
      <c r="K4" s="112"/>
      <c r="L4" s="131"/>
      <c r="M4" s="111"/>
      <c r="N4" s="112"/>
      <c r="O4" s="112"/>
      <c r="P4" s="112"/>
      <c r="Q4" s="112"/>
      <c r="R4" s="131"/>
      <c r="S4" s="146"/>
      <c r="T4" s="147"/>
      <c r="U4" s="147"/>
      <c r="V4" s="147"/>
      <c r="W4" s="147"/>
      <c r="X4" s="148"/>
      <c r="Y4" s="112"/>
      <c r="Z4" s="112"/>
      <c r="AA4" s="112"/>
      <c r="AB4" s="112"/>
    </row>
    <row r="5" ht="13.5" spans="6:28">
      <c r="F5" s="110"/>
      <c r="G5" s="111"/>
      <c r="H5" s="112"/>
      <c r="I5" s="112"/>
      <c r="J5" s="112"/>
      <c r="K5" s="112"/>
      <c r="L5" s="131"/>
      <c r="M5" s="132"/>
      <c r="N5" s="112"/>
      <c r="O5" s="112"/>
      <c r="P5" s="112"/>
      <c r="Q5" s="112"/>
      <c r="R5" s="135"/>
      <c r="S5" s="149"/>
      <c r="T5" s="150"/>
      <c r="U5" s="150"/>
      <c r="V5" s="150"/>
      <c r="W5" s="150"/>
      <c r="X5" s="151"/>
      <c r="Y5" s="112"/>
      <c r="Z5" s="112"/>
      <c r="AA5" s="112"/>
      <c r="AB5" s="112"/>
    </row>
    <row r="6" customHeight="1" spans="6:28">
      <c r="F6" s="113"/>
      <c r="G6" s="114" t="s">
        <v>299</v>
      </c>
      <c r="H6" s="114" t="s">
        <v>300</v>
      </c>
      <c r="I6" s="114" t="s">
        <v>301</v>
      </c>
      <c r="J6" s="114" t="s">
        <v>300</v>
      </c>
      <c r="K6" s="133" t="s">
        <v>302</v>
      </c>
      <c r="L6" s="134" t="s">
        <v>300</v>
      </c>
      <c r="M6" s="114" t="s">
        <v>303</v>
      </c>
      <c r="N6" s="114" t="s">
        <v>300</v>
      </c>
      <c r="O6" s="114" t="s">
        <v>304</v>
      </c>
      <c r="P6" s="114" t="s">
        <v>300</v>
      </c>
      <c r="Q6" s="133" t="s">
        <v>305</v>
      </c>
      <c r="R6" s="133" t="s">
        <v>300</v>
      </c>
      <c r="S6" s="114" t="s">
        <v>306</v>
      </c>
      <c r="T6" s="152" t="s">
        <v>300</v>
      </c>
      <c r="U6" s="114" t="s">
        <v>307</v>
      </c>
      <c r="V6" s="152" t="s">
        <v>300</v>
      </c>
      <c r="W6" s="133" t="s">
        <v>308</v>
      </c>
      <c r="X6" s="153" t="s">
        <v>300</v>
      </c>
      <c r="Y6" s="112"/>
      <c r="Z6" s="112"/>
      <c r="AA6" s="112"/>
      <c r="AB6" s="112"/>
    </row>
    <row r="7" ht="23.25" customHeight="1" spans="6:28">
      <c r="F7" s="115"/>
      <c r="G7" s="116"/>
      <c r="H7" s="116"/>
      <c r="I7" s="116"/>
      <c r="J7" s="116"/>
      <c r="K7" s="135"/>
      <c r="L7" s="136"/>
      <c r="M7" s="116"/>
      <c r="N7" s="116"/>
      <c r="O7" s="116"/>
      <c r="P7" s="116"/>
      <c r="Q7" s="135"/>
      <c r="R7" s="135"/>
      <c r="S7" s="116"/>
      <c r="T7" s="154"/>
      <c r="U7" s="116"/>
      <c r="V7" s="154"/>
      <c r="W7" s="135"/>
      <c r="X7" s="155"/>
      <c r="Y7" s="112"/>
      <c r="Z7" s="112"/>
      <c r="AA7" s="112"/>
      <c r="AB7" s="112"/>
    </row>
    <row r="8" ht="13.5" spans="6:28">
      <c r="F8" s="117" t="s">
        <v>309</v>
      </c>
      <c r="G8" s="118" t="e">
        <f>(#REF!)</f>
        <v>#REF!</v>
      </c>
      <c r="H8" s="118" t="e">
        <f>(G8*25)/21.18</f>
        <v>#REF!</v>
      </c>
      <c r="I8" s="118" t="e">
        <f>(#REF!)</f>
        <v>#REF!</v>
      </c>
      <c r="J8" s="118" t="e">
        <f>(I8*25)/21.725</f>
        <v>#REF!</v>
      </c>
      <c r="K8" s="118" t="e">
        <f>(#REF!)</f>
        <v>#REF!</v>
      </c>
      <c r="L8" s="118" t="e">
        <f>(K8*25)/92.125</f>
        <v>#REF!</v>
      </c>
      <c r="M8" s="118" t="e">
        <f>(#REF!)</f>
        <v>#REF!</v>
      </c>
      <c r="N8" s="118" t="e">
        <f>(M8*35)/29.645</f>
        <v>#REF!</v>
      </c>
      <c r="O8" s="118" t="e">
        <f>(#REF!)</f>
        <v>#REF!</v>
      </c>
      <c r="P8" s="118" t="e">
        <f>(O8*35)/30.415</f>
        <v>#REF!</v>
      </c>
      <c r="Q8" s="118" t="e">
        <f>(#REF!)</f>
        <v>#REF!</v>
      </c>
      <c r="R8" s="118" t="e">
        <f>(Q8*35)/128.975</f>
        <v>#REF!</v>
      </c>
      <c r="S8" s="156" t="e">
        <f>(#REF!)</f>
        <v>#REF!</v>
      </c>
      <c r="T8" s="118" t="e">
        <f>(S8*15)/12.705</f>
        <v>#REF!</v>
      </c>
      <c r="U8" s="156" t="e">
        <f>(#REF!)</f>
        <v>#REF!</v>
      </c>
      <c r="V8" s="118" t="e">
        <f>(U8*15)/13.035</f>
        <v>#REF!</v>
      </c>
      <c r="W8" s="156" t="e">
        <f>(#REF!)</f>
        <v>#REF!</v>
      </c>
      <c r="X8" s="118" t="e">
        <f>(W8*15)/55.275</f>
        <v>#REF!</v>
      </c>
      <c r="Y8" s="140"/>
      <c r="Z8" s="140"/>
      <c r="AA8" s="140"/>
      <c r="AB8" s="140"/>
    </row>
    <row r="9" ht="13.5" spans="6:28">
      <c r="F9" s="117" t="s">
        <v>310</v>
      </c>
      <c r="G9" s="119" t="e">
        <f>(#REF!)</f>
        <v>#REF!</v>
      </c>
      <c r="H9" s="118" t="e">
        <f t="shared" ref="H9:H13" si="0">(G9*25)/21.18</f>
        <v>#REF!</v>
      </c>
      <c r="I9" s="119" t="e">
        <f>(#REF!)</f>
        <v>#REF!</v>
      </c>
      <c r="J9" s="118" t="e">
        <f t="shared" ref="J9:J13" si="1">(I9*25)/21.725</f>
        <v>#REF!</v>
      </c>
      <c r="K9" s="118" t="e">
        <f>(#REF!)</f>
        <v>#REF!</v>
      </c>
      <c r="L9" s="118" t="e">
        <f t="shared" ref="L9:L13" si="2">(K9*25)/92.125</f>
        <v>#REF!</v>
      </c>
      <c r="M9" s="118" t="e">
        <f>(#REF!)</f>
        <v>#REF!</v>
      </c>
      <c r="N9" s="118" t="e">
        <f t="shared" ref="N9:N13" si="3">(M9*35)/29.645</f>
        <v>#REF!</v>
      </c>
      <c r="O9" s="118" t="e">
        <f>(#REF!)</f>
        <v>#REF!</v>
      </c>
      <c r="P9" s="118" t="e">
        <f t="shared" ref="P9:P13" si="4">(O9*35)/30.415</f>
        <v>#REF!</v>
      </c>
      <c r="Q9" s="118" t="e">
        <f>(#REF!)</f>
        <v>#REF!</v>
      </c>
      <c r="R9" s="118" t="e">
        <f t="shared" ref="R9:R13" si="5">(Q9*35)/128.975</f>
        <v>#REF!</v>
      </c>
      <c r="S9" s="156" t="e">
        <f>(#REF!)</f>
        <v>#REF!</v>
      </c>
      <c r="T9" s="118" t="e">
        <f t="shared" ref="T9:T13" si="6">(S9*15)/12.705</f>
        <v>#REF!</v>
      </c>
      <c r="U9" s="156" t="e">
        <f>(#REF!)</f>
        <v>#REF!</v>
      </c>
      <c r="V9" s="118" t="e">
        <f t="shared" ref="V9:V13" si="7">(U9*15)/13.035</f>
        <v>#REF!</v>
      </c>
      <c r="W9" s="156" t="e">
        <f>(#REF!)</f>
        <v>#REF!</v>
      </c>
      <c r="X9" s="118" t="e">
        <f t="shared" ref="X9:X13" si="8">(W9*15)/55.275</f>
        <v>#REF!</v>
      </c>
      <c r="Y9" s="140"/>
      <c r="Z9" s="140"/>
      <c r="AA9" s="140"/>
      <c r="AB9" s="140"/>
    </row>
    <row r="10" ht="13.5" spans="6:28">
      <c r="F10" s="117" t="s">
        <v>311</v>
      </c>
      <c r="G10" s="118" t="e">
        <f>(#REF!)</f>
        <v>#REF!</v>
      </c>
      <c r="H10" s="118" t="e">
        <f t="shared" si="0"/>
        <v>#REF!</v>
      </c>
      <c r="I10" s="118" t="e">
        <f>(#REF!)</f>
        <v>#REF!</v>
      </c>
      <c r="J10" s="118" t="e">
        <f t="shared" si="1"/>
        <v>#REF!</v>
      </c>
      <c r="K10" s="118" t="e">
        <f>(#REF!)</f>
        <v>#REF!</v>
      </c>
      <c r="L10" s="118" t="e">
        <f t="shared" si="2"/>
        <v>#REF!</v>
      </c>
      <c r="M10" s="118" t="e">
        <f>(#REF!)</f>
        <v>#REF!</v>
      </c>
      <c r="N10" s="118" t="e">
        <f t="shared" si="3"/>
        <v>#REF!</v>
      </c>
      <c r="O10" s="118" t="e">
        <f>(#REF!)</f>
        <v>#REF!</v>
      </c>
      <c r="P10" s="118" t="e">
        <f t="shared" si="4"/>
        <v>#REF!</v>
      </c>
      <c r="Q10" s="118" t="e">
        <f>(#REF!)</f>
        <v>#REF!</v>
      </c>
      <c r="R10" s="118" t="e">
        <f t="shared" si="5"/>
        <v>#REF!</v>
      </c>
      <c r="S10" s="156" t="e">
        <f>(#REF!)</f>
        <v>#REF!</v>
      </c>
      <c r="T10" s="118" t="e">
        <f t="shared" si="6"/>
        <v>#REF!</v>
      </c>
      <c r="U10" s="156" t="e">
        <f>(#REF!)</f>
        <v>#REF!</v>
      </c>
      <c r="V10" s="118" t="e">
        <f t="shared" si="7"/>
        <v>#REF!</v>
      </c>
      <c r="W10" s="156" t="e">
        <f>(#REF!)</f>
        <v>#REF!</v>
      </c>
      <c r="X10" s="118" t="e">
        <f t="shared" si="8"/>
        <v>#REF!</v>
      </c>
      <c r="Y10" s="140"/>
      <c r="Z10" s="140"/>
      <c r="AA10" s="140"/>
      <c r="AB10" s="140"/>
    </row>
    <row r="11" ht="13.5" spans="6:28">
      <c r="F11" s="117" t="s">
        <v>312</v>
      </c>
      <c r="G11" s="118" t="e">
        <f>(#REF!)</f>
        <v>#REF!</v>
      </c>
      <c r="H11" s="118" t="e">
        <f t="shared" si="0"/>
        <v>#REF!</v>
      </c>
      <c r="I11" s="118" t="e">
        <f>(#REF!)</f>
        <v>#REF!</v>
      </c>
      <c r="J11" s="118" t="e">
        <f t="shared" si="1"/>
        <v>#REF!</v>
      </c>
      <c r="K11" s="118" t="e">
        <f>(#REF!)</f>
        <v>#REF!</v>
      </c>
      <c r="L11" s="118" t="e">
        <f t="shared" si="2"/>
        <v>#REF!</v>
      </c>
      <c r="M11" s="118" t="e">
        <f>(#REF!)</f>
        <v>#REF!</v>
      </c>
      <c r="N11" s="118" t="e">
        <f t="shared" si="3"/>
        <v>#REF!</v>
      </c>
      <c r="O11" s="118" t="e">
        <f>(#REF!)</f>
        <v>#REF!</v>
      </c>
      <c r="P11" s="118" t="e">
        <f t="shared" si="4"/>
        <v>#REF!</v>
      </c>
      <c r="Q11" s="118" t="e">
        <f>(#REF!)</f>
        <v>#REF!</v>
      </c>
      <c r="R11" s="118" t="e">
        <f t="shared" si="5"/>
        <v>#REF!</v>
      </c>
      <c r="S11" s="156" t="e">
        <f>(#REF!)</f>
        <v>#REF!</v>
      </c>
      <c r="T11" s="118" t="e">
        <f t="shared" si="6"/>
        <v>#REF!</v>
      </c>
      <c r="U11" s="156" t="e">
        <f>(#REF!)</f>
        <v>#REF!</v>
      </c>
      <c r="V11" s="118" t="e">
        <f t="shared" si="7"/>
        <v>#REF!</v>
      </c>
      <c r="W11" s="156" t="e">
        <f>(#REF!)</f>
        <v>#REF!</v>
      </c>
      <c r="X11" s="118" t="e">
        <f t="shared" si="8"/>
        <v>#REF!</v>
      </c>
      <c r="Y11" s="140"/>
      <c r="Z11" s="140"/>
      <c r="AA11" s="140"/>
      <c r="AB11" s="140"/>
    </row>
    <row r="12" ht="13.5" spans="6:28">
      <c r="F12" s="117" t="s">
        <v>313</v>
      </c>
      <c r="G12" s="118" t="e">
        <f>(#REF!)</f>
        <v>#REF!</v>
      </c>
      <c r="H12" s="118" t="e">
        <f t="shared" si="0"/>
        <v>#REF!</v>
      </c>
      <c r="I12" s="118" t="e">
        <f>(#REF!)</f>
        <v>#REF!</v>
      </c>
      <c r="J12" s="118" t="e">
        <f t="shared" si="1"/>
        <v>#REF!</v>
      </c>
      <c r="K12" s="118" t="e">
        <f>(#REF!)</f>
        <v>#REF!</v>
      </c>
      <c r="L12" s="118" t="e">
        <f t="shared" si="2"/>
        <v>#REF!</v>
      </c>
      <c r="M12" s="118" t="e">
        <f>(#REF!)</f>
        <v>#REF!</v>
      </c>
      <c r="N12" s="118" t="e">
        <f t="shared" si="3"/>
        <v>#REF!</v>
      </c>
      <c r="O12" s="118" t="e">
        <f>(#REF!)</f>
        <v>#REF!</v>
      </c>
      <c r="P12" s="118" t="e">
        <f t="shared" si="4"/>
        <v>#REF!</v>
      </c>
      <c r="Q12" s="118" t="e">
        <f>(#REF!)</f>
        <v>#REF!</v>
      </c>
      <c r="R12" s="118" t="e">
        <f t="shared" si="5"/>
        <v>#REF!</v>
      </c>
      <c r="S12" s="156" t="e">
        <f>(#REF!)</f>
        <v>#REF!</v>
      </c>
      <c r="T12" s="118" t="e">
        <f t="shared" si="6"/>
        <v>#REF!</v>
      </c>
      <c r="U12" s="156" t="e">
        <f>(#REF!)</f>
        <v>#REF!</v>
      </c>
      <c r="V12" s="118" t="e">
        <f t="shared" si="7"/>
        <v>#REF!</v>
      </c>
      <c r="W12" s="156" t="e">
        <f>(#REF!)</f>
        <v>#REF!</v>
      </c>
      <c r="X12" s="118" t="e">
        <f t="shared" si="8"/>
        <v>#REF!</v>
      </c>
      <c r="Y12" s="140"/>
      <c r="Z12" s="140"/>
      <c r="AA12" s="140"/>
      <c r="AB12" s="140"/>
    </row>
    <row r="13" ht="13.5" spans="6:28">
      <c r="F13" s="117" t="s">
        <v>314</v>
      </c>
      <c r="G13" s="118" t="e">
        <f>(#REF!)</f>
        <v>#REF!</v>
      </c>
      <c r="H13" s="118" t="e">
        <f t="shared" si="0"/>
        <v>#REF!</v>
      </c>
      <c r="I13" s="118" t="e">
        <f>(#REF!)</f>
        <v>#REF!</v>
      </c>
      <c r="J13" s="118" t="e">
        <f t="shared" si="1"/>
        <v>#REF!</v>
      </c>
      <c r="K13" s="118" t="e">
        <f>(#REF!)</f>
        <v>#REF!</v>
      </c>
      <c r="L13" s="118" t="e">
        <f t="shared" si="2"/>
        <v>#REF!</v>
      </c>
      <c r="M13" s="118" t="e">
        <f>(#REF!)</f>
        <v>#REF!</v>
      </c>
      <c r="N13" s="118" t="e">
        <f t="shared" si="3"/>
        <v>#REF!</v>
      </c>
      <c r="O13" s="118" t="e">
        <f>(#REF!)</f>
        <v>#REF!</v>
      </c>
      <c r="P13" s="118" t="e">
        <f t="shared" si="4"/>
        <v>#REF!</v>
      </c>
      <c r="Q13" s="118" t="e">
        <f>(#REF!)</f>
        <v>#REF!</v>
      </c>
      <c r="R13" s="118" t="e">
        <f t="shared" si="5"/>
        <v>#REF!</v>
      </c>
      <c r="S13" s="156" t="e">
        <f>(#REF!)</f>
        <v>#REF!</v>
      </c>
      <c r="T13" s="118" t="e">
        <f t="shared" si="6"/>
        <v>#REF!</v>
      </c>
      <c r="U13" s="156" t="e">
        <f>(#REF!)</f>
        <v>#REF!</v>
      </c>
      <c r="V13" s="118" t="e">
        <f t="shared" si="7"/>
        <v>#REF!</v>
      </c>
      <c r="W13" s="156" t="e">
        <f>(#REF!)</f>
        <v>#REF!</v>
      </c>
      <c r="X13" s="118" t="e">
        <f t="shared" si="8"/>
        <v>#REF!</v>
      </c>
      <c r="Y13" s="140"/>
      <c r="Z13" s="140"/>
      <c r="AA13" s="140"/>
      <c r="AB13" s="140"/>
    </row>
    <row r="14" spans="6:28">
      <c r="F14" s="120" t="s">
        <v>315</v>
      </c>
      <c r="G14" s="121" t="e">
        <f>AVERAGE(G8:G13)</f>
        <v>#REF!</v>
      </c>
      <c r="H14" s="121" t="e">
        <f t="shared" ref="H14:L14" si="9">AVERAGE(H8:H13)</f>
        <v>#REF!</v>
      </c>
      <c r="I14" s="121" t="e">
        <f t="shared" si="9"/>
        <v>#REF!</v>
      </c>
      <c r="J14" s="121" t="e">
        <f t="shared" si="9"/>
        <v>#REF!</v>
      </c>
      <c r="K14" s="121" t="e">
        <f t="shared" si="9"/>
        <v>#REF!</v>
      </c>
      <c r="L14" s="121" t="e">
        <f t="shared" si="9"/>
        <v>#REF!</v>
      </c>
      <c r="M14" s="121" t="e">
        <f t="shared" ref="M14" si="10">AVERAGE(M8:M13)</f>
        <v>#REF!</v>
      </c>
      <c r="N14" s="121" t="e">
        <f t="shared" ref="N14" si="11">AVERAGE(N8:N13)</f>
        <v>#REF!</v>
      </c>
      <c r="O14" s="121" t="e">
        <f t="shared" ref="O14" si="12">AVERAGE(O8:O13)</f>
        <v>#REF!</v>
      </c>
      <c r="P14" s="121" t="e">
        <f t="shared" ref="P14" si="13">AVERAGE(P8:P13)</f>
        <v>#REF!</v>
      </c>
      <c r="Q14" s="121" t="e">
        <f t="shared" ref="Q14" si="14">AVERAGE(Q8:Q13)</f>
        <v>#REF!</v>
      </c>
      <c r="R14" s="121" t="e">
        <f t="shared" ref="R14" si="15">AVERAGE(R8:R13)</f>
        <v>#REF!</v>
      </c>
      <c r="S14" s="121" t="e">
        <f t="shared" ref="S14" si="16">AVERAGE(S8:S13)</f>
        <v>#REF!</v>
      </c>
      <c r="T14" s="121" t="e">
        <f t="shared" ref="T14" si="17">AVERAGE(T8:T13)</f>
        <v>#REF!</v>
      </c>
      <c r="U14" s="121" t="e">
        <f t="shared" ref="U14" si="18">AVERAGE(U8:U13)</f>
        <v>#REF!</v>
      </c>
      <c r="V14" s="121" t="e">
        <f t="shared" ref="V14" si="19">AVERAGE(V8:V13)</f>
        <v>#REF!</v>
      </c>
      <c r="W14" s="121" t="e">
        <f t="shared" ref="W14" si="20">AVERAGE(W8:W13)</f>
        <v>#REF!</v>
      </c>
      <c r="X14" s="121" t="e">
        <f t="shared" ref="X14" si="21">AVERAGE(X8:X13)</f>
        <v>#REF!</v>
      </c>
      <c r="Y14" s="140"/>
      <c r="Z14" s="140"/>
      <c r="AA14" s="140"/>
      <c r="AB14" s="140"/>
    </row>
    <row r="15" ht="13.5" spans="6:28"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40"/>
      <c r="Z15" s="140"/>
      <c r="AA15" s="140"/>
      <c r="AB15" s="140"/>
    </row>
    <row r="16" ht="13.5" spans="6:28">
      <c r="F16" s="117" t="s">
        <v>316</v>
      </c>
      <c r="G16" s="118" t="e">
        <f>(#REF!)</f>
        <v>#REF!</v>
      </c>
      <c r="H16" s="118" t="e">
        <f>(G16*25)/21.18</f>
        <v>#REF!</v>
      </c>
      <c r="I16" s="118" t="e">
        <f>(#REF!)</f>
        <v>#REF!</v>
      </c>
      <c r="J16" s="118" t="e">
        <f>(I16*25)/21.725</f>
        <v>#REF!</v>
      </c>
      <c r="K16" s="118" t="e">
        <f>(#REF!)</f>
        <v>#REF!</v>
      </c>
      <c r="L16" s="118" t="e">
        <f>(K16*25)/92.125</f>
        <v>#REF!</v>
      </c>
      <c r="M16" s="118" t="e">
        <f>(#REF!)</f>
        <v>#REF!</v>
      </c>
      <c r="N16" s="118" t="e">
        <f>(M16*35)/29.645</f>
        <v>#REF!</v>
      </c>
      <c r="O16" s="118" t="e">
        <f>(#REF!)</f>
        <v>#REF!</v>
      </c>
      <c r="P16" s="118" t="e">
        <f t="shared" ref="P16:P21" si="22">(O16*35)/30.415</f>
        <v>#REF!</v>
      </c>
      <c r="Q16" s="118" t="e">
        <f>(#REF!)</f>
        <v>#REF!</v>
      </c>
      <c r="R16" s="118" t="e">
        <f t="shared" ref="R16:R21" si="23">(Q16*35)/128.975</f>
        <v>#REF!</v>
      </c>
      <c r="S16" s="156" t="e">
        <f>(#REF!)</f>
        <v>#REF!</v>
      </c>
      <c r="T16" s="118" t="e">
        <f t="shared" ref="T16:T21" si="24">(S16*15)/12.705</f>
        <v>#REF!</v>
      </c>
      <c r="U16" s="156" t="e">
        <f>(#REF!)</f>
        <v>#REF!</v>
      </c>
      <c r="V16" s="118" t="e">
        <f t="shared" ref="V16:V21" si="25">(U16*15)/13.035</f>
        <v>#REF!</v>
      </c>
      <c r="W16" s="156" t="e">
        <f>(#REF!)</f>
        <v>#REF!</v>
      </c>
      <c r="X16" s="118" t="e">
        <f t="shared" ref="X16:X21" si="26">(W16*15)/55.275</f>
        <v>#REF!</v>
      </c>
      <c r="Y16" s="140"/>
      <c r="Z16" s="140"/>
      <c r="AA16" s="140"/>
      <c r="AB16" s="140"/>
    </row>
    <row r="17" ht="13.5" spans="6:28">
      <c r="F17" s="117" t="s">
        <v>317</v>
      </c>
      <c r="G17" s="118" t="e">
        <f>(#REF!)</f>
        <v>#REF!</v>
      </c>
      <c r="H17" s="118" t="e">
        <f t="shared" ref="H17:H21" si="27">(G17*25)/21.18</f>
        <v>#REF!</v>
      </c>
      <c r="I17" s="118" t="e">
        <f>(#REF!)</f>
        <v>#REF!</v>
      </c>
      <c r="J17" s="118" t="e">
        <f t="shared" ref="J17:J21" si="28">(I17*25)/21.725</f>
        <v>#REF!</v>
      </c>
      <c r="K17" s="118" t="e">
        <f>(#REF!)</f>
        <v>#REF!</v>
      </c>
      <c r="L17" s="118" t="e">
        <f t="shared" ref="L17:L21" si="29">(K17*25)/92.125</f>
        <v>#REF!</v>
      </c>
      <c r="M17" s="118" t="e">
        <f>(#REF!)</f>
        <v>#REF!</v>
      </c>
      <c r="N17" s="118" t="e">
        <f t="shared" ref="N17:N21" si="30">(M17*35)/29.645</f>
        <v>#REF!</v>
      </c>
      <c r="O17" s="118" t="e">
        <f>(#REF!)</f>
        <v>#REF!</v>
      </c>
      <c r="P17" s="118" t="e">
        <f t="shared" si="22"/>
        <v>#REF!</v>
      </c>
      <c r="Q17" s="118" t="e">
        <f>(#REF!)</f>
        <v>#REF!</v>
      </c>
      <c r="R17" s="118" t="e">
        <f t="shared" si="23"/>
        <v>#REF!</v>
      </c>
      <c r="S17" s="156" t="e">
        <f>(#REF!)</f>
        <v>#REF!</v>
      </c>
      <c r="T17" s="118" t="e">
        <f t="shared" si="24"/>
        <v>#REF!</v>
      </c>
      <c r="U17" s="156" t="e">
        <f>(#REF!)</f>
        <v>#REF!</v>
      </c>
      <c r="V17" s="118" t="e">
        <f t="shared" si="25"/>
        <v>#REF!</v>
      </c>
      <c r="W17" s="156" t="e">
        <f>(#REF!)</f>
        <v>#REF!</v>
      </c>
      <c r="X17" s="118" t="e">
        <f t="shared" si="26"/>
        <v>#REF!</v>
      </c>
      <c r="Y17" s="140"/>
      <c r="Z17" s="140"/>
      <c r="AA17" s="140"/>
      <c r="AB17" s="140"/>
    </row>
    <row r="18" ht="13.5" spans="6:28">
      <c r="F18" s="117" t="s">
        <v>318</v>
      </c>
      <c r="G18" s="118" t="e">
        <f>(#REF!)</f>
        <v>#REF!</v>
      </c>
      <c r="H18" s="118" t="e">
        <f t="shared" si="27"/>
        <v>#REF!</v>
      </c>
      <c r="I18" s="118" t="e">
        <f>(#REF!)</f>
        <v>#REF!</v>
      </c>
      <c r="J18" s="118" t="e">
        <f t="shared" si="28"/>
        <v>#REF!</v>
      </c>
      <c r="K18" s="118" t="e">
        <f>(#REF!)</f>
        <v>#REF!</v>
      </c>
      <c r="L18" s="118" t="e">
        <f t="shared" si="29"/>
        <v>#REF!</v>
      </c>
      <c r="M18" s="118" t="e">
        <f>(#REF!)</f>
        <v>#REF!</v>
      </c>
      <c r="N18" s="118" t="e">
        <f t="shared" si="30"/>
        <v>#REF!</v>
      </c>
      <c r="O18" s="118" t="e">
        <f>(#REF!)</f>
        <v>#REF!</v>
      </c>
      <c r="P18" s="118" t="e">
        <f t="shared" si="22"/>
        <v>#REF!</v>
      </c>
      <c r="Q18" s="118" t="e">
        <f>(#REF!)</f>
        <v>#REF!</v>
      </c>
      <c r="R18" s="118" t="e">
        <f t="shared" si="23"/>
        <v>#REF!</v>
      </c>
      <c r="S18" s="156" t="e">
        <f>(#REF!)</f>
        <v>#REF!</v>
      </c>
      <c r="T18" s="118" t="e">
        <f t="shared" si="24"/>
        <v>#REF!</v>
      </c>
      <c r="U18" s="156" t="e">
        <f>(#REF!)</f>
        <v>#REF!</v>
      </c>
      <c r="V18" s="118" t="e">
        <f t="shared" si="25"/>
        <v>#REF!</v>
      </c>
      <c r="W18" s="156" t="e">
        <f>(#REF!)</f>
        <v>#REF!</v>
      </c>
      <c r="X18" s="118" t="e">
        <f t="shared" si="26"/>
        <v>#REF!</v>
      </c>
      <c r="Y18" s="140"/>
      <c r="Z18" s="140"/>
      <c r="AA18" s="140"/>
      <c r="AB18" s="140"/>
    </row>
    <row r="19" ht="13.5" spans="6:28">
      <c r="F19" s="117" t="s">
        <v>319</v>
      </c>
      <c r="G19" s="118" t="e">
        <f>(#REF!)</f>
        <v>#REF!</v>
      </c>
      <c r="H19" s="118" t="e">
        <f t="shared" si="27"/>
        <v>#REF!</v>
      </c>
      <c r="I19" s="118" t="e">
        <f>(#REF!)</f>
        <v>#REF!</v>
      </c>
      <c r="J19" s="118" t="e">
        <f t="shared" si="28"/>
        <v>#REF!</v>
      </c>
      <c r="K19" s="118" t="e">
        <f>(#REF!)</f>
        <v>#REF!</v>
      </c>
      <c r="L19" s="118" t="e">
        <f t="shared" si="29"/>
        <v>#REF!</v>
      </c>
      <c r="M19" s="118" t="e">
        <f>(#REF!)</f>
        <v>#REF!</v>
      </c>
      <c r="N19" s="118" t="e">
        <f t="shared" si="30"/>
        <v>#REF!</v>
      </c>
      <c r="O19" s="118" t="e">
        <f>(#REF!)</f>
        <v>#REF!</v>
      </c>
      <c r="P19" s="118" t="e">
        <f t="shared" si="22"/>
        <v>#REF!</v>
      </c>
      <c r="Q19" s="118" t="e">
        <f>(#REF!)</f>
        <v>#REF!</v>
      </c>
      <c r="R19" s="118" t="e">
        <f t="shared" si="23"/>
        <v>#REF!</v>
      </c>
      <c r="S19" s="156" t="e">
        <f>(#REF!)</f>
        <v>#REF!</v>
      </c>
      <c r="T19" s="118" t="e">
        <f t="shared" si="24"/>
        <v>#REF!</v>
      </c>
      <c r="U19" s="156" t="e">
        <f>(#REF!)</f>
        <v>#REF!</v>
      </c>
      <c r="V19" s="118" t="e">
        <f t="shared" si="25"/>
        <v>#REF!</v>
      </c>
      <c r="W19" s="156" t="e">
        <f>(#REF!)</f>
        <v>#REF!</v>
      </c>
      <c r="X19" s="118" t="e">
        <f t="shared" si="26"/>
        <v>#REF!</v>
      </c>
      <c r="Y19" s="140"/>
      <c r="Z19" s="140"/>
      <c r="AA19" s="140"/>
      <c r="AB19" s="140"/>
    </row>
    <row r="20" ht="13.5" spans="6:28">
      <c r="F20" s="117" t="s">
        <v>320</v>
      </c>
      <c r="G20" s="118" t="e">
        <f>(#REF!)</f>
        <v>#REF!</v>
      </c>
      <c r="H20" s="118" t="e">
        <f t="shared" si="27"/>
        <v>#REF!</v>
      </c>
      <c r="I20" s="118" t="e">
        <f>(#REF!)</f>
        <v>#REF!</v>
      </c>
      <c r="J20" s="118" t="e">
        <f t="shared" si="28"/>
        <v>#REF!</v>
      </c>
      <c r="K20" s="118" t="e">
        <f>(#REF!)</f>
        <v>#REF!</v>
      </c>
      <c r="L20" s="118" t="e">
        <f t="shared" si="29"/>
        <v>#REF!</v>
      </c>
      <c r="M20" s="125" t="e">
        <f>(#REF!)</f>
        <v>#REF!</v>
      </c>
      <c r="N20" s="118" t="e">
        <f t="shared" si="30"/>
        <v>#REF!</v>
      </c>
      <c r="O20" s="125" t="e">
        <f>(#REF!)</f>
        <v>#REF!</v>
      </c>
      <c r="P20" s="118" t="e">
        <f t="shared" si="22"/>
        <v>#REF!</v>
      </c>
      <c r="Q20" s="125" t="e">
        <f>(#REF!)</f>
        <v>#REF!</v>
      </c>
      <c r="R20" s="118" t="e">
        <f t="shared" si="23"/>
        <v>#REF!</v>
      </c>
      <c r="S20" s="156" t="e">
        <f>(#REF!)</f>
        <v>#REF!</v>
      </c>
      <c r="T20" s="118" t="e">
        <f t="shared" si="24"/>
        <v>#REF!</v>
      </c>
      <c r="U20" s="157" t="e">
        <f>(#REF!)</f>
        <v>#REF!</v>
      </c>
      <c r="V20" s="118" t="e">
        <f t="shared" si="25"/>
        <v>#REF!</v>
      </c>
      <c r="W20" s="157" t="e">
        <f>(#REF!)</f>
        <v>#REF!</v>
      </c>
      <c r="X20" s="118" t="e">
        <f t="shared" si="26"/>
        <v>#REF!</v>
      </c>
      <c r="Y20" s="140"/>
      <c r="Z20" s="140"/>
      <c r="AA20" s="140"/>
      <c r="AB20" s="140"/>
    </row>
    <row r="21" ht="13.5" spans="6:28">
      <c r="F21" s="117" t="s">
        <v>321</v>
      </c>
      <c r="G21" s="118" t="e">
        <f>(#REF!)</f>
        <v>#REF!</v>
      </c>
      <c r="H21" s="118" t="e">
        <f t="shared" si="27"/>
        <v>#REF!</v>
      </c>
      <c r="I21" s="118" t="e">
        <f>(#REF!)</f>
        <v>#REF!</v>
      </c>
      <c r="J21" s="118" t="e">
        <f t="shared" si="28"/>
        <v>#REF!</v>
      </c>
      <c r="K21" s="118" t="e">
        <f>(#REF!)</f>
        <v>#REF!</v>
      </c>
      <c r="L21" s="137" t="e">
        <f t="shared" si="29"/>
        <v>#REF!</v>
      </c>
      <c r="M21" s="138" t="e">
        <f>(#REF!)</f>
        <v>#REF!</v>
      </c>
      <c r="N21" s="118" t="e">
        <f t="shared" si="30"/>
        <v>#REF!</v>
      </c>
      <c r="O21" s="138" t="e">
        <f>(#REF!)</f>
        <v>#REF!</v>
      </c>
      <c r="P21" s="118" t="e">
        <f t="shared" si="22"/>
        <v>#REF!</v>
      </c>
      <c r="Q21" s="138" t="e">
        <f>(#REF!)</f>
        <v>#REF!</v>
      </c>
      <c r="R21" s="118" t="e">
        <f t="shared" si="23"/>
        <v>#REF!</v>
      </c>
      <c r="S21" s="158" t="e">
        <f>(#REF!)</f>
        <v>#REF!</v>
      </c>
      <c r="T21" s="118" t="e">
        <f t="shared" si="24"/>
        <v>#REF!</v>
      </c>
      <c r="U21" s="159" t="e">
        <f>(#REF!)</f>
        <v>#REF!</v>
      </c>
      <c r="V21" s="118" t="e">
        <f t="shared" si="25"/>
        <v>#REF!</v>
      </c>
      <c r="W21" s="159" t="e">
        <f>(#REF!)</f>
        <v>#REF!</v>
      </c>
      <c r="X21" s="118" t="e">
        <f t="shared" si="26"/>
        <v>#REF!</v>
      </c>
      <c r="Y21" s="140"/>
      <c r="Z21" s="140"/>
      <c r="AA21" s="140"/>
      <c r="AB21" s="140"/>
    </row>
    <row r="22" spans="6:28">
      <c r="F22" s="120" t="s">
        <v>322</v>
      </c>
      <c r="G22" s="121" t="e">
        <f>AVERAGE(G16:G21)</f>
        <v>#REF!</v>
      </c>
      <c r="H22" s="121" t="e">
        <f t="shared" ref="H22:L22" si="31">AVERAGE(H16:H21)</f>
        <v>#REF!</v>
      </c>
      <c r="I22" s="121" t="e">
        <f t="shared" si="31"/>
        <v>#REF!</v>
      </c>
      <c r="J22" s="121" t="e">
        <f t="shared" si="31"/>
        <v>#REF!</v>
      </c>
      <c r="K22" s="121" t="e">
        <f t="shared" si="31"/>
        <v>#REF!</v>
      </c>
      <c r="L22" s="121" t="e">
        <f t="shared" si="31"/>
        <v>#REF!</v>
      </c>
      <c r="M22" s="121" t="e">
        <f t="shared" ref="M22" si="32">AVERAGE(M16:M21)</f>
        <v>#REF!</v>
      </c>
      <c r="N22" s="121" t="e">
        <f t="shared" ref="N22" si="33">AVERAGE(N16:N21)</f>
        <v>#REF!</v>
      </c>
      <c r="O22" s="121" t="e">
        <f t="shared" ref="O22" si="34">AVERAGE(O16:O21)</f>
        <v>#REF!</v>
      </c>
      <c r="P22" s="121" t="e">
        <f t="shared" ref="P22" si="35">AVERAGE(P16:P21)</f>
        <v>#REF!</v>
      </c>
      <c r="Q22" s="121" t="e">
        <f t="shared" ref="Q22" si="36">AVERAGE(Q16:Q21)</f>
        <v>#REF!</v>
      </c>
      <c r="R22" s="121" t="e">
        <f t="shared" ref="R22:X22" si="37">AVERAGE(R16:R21)</f>
        <v>#REF!</v>
      </c>
      <c r="S22" s="121" t="e">
        <f t="shared" si="37"/>
        <v>#REF!</v>
      </c>
      <c r="T22" s="121" t="e">
        <f t="shared" si="37"/>
        <v>#REF!</v>
      </c>
      <c r="U22" s="121" t="e">
        <f t="shared" si="37"/>
        <v>#REF!</v>
      </c>
      <c r="V22" s="121" t="e">
        <f t="shared" si="37"/>
        <v>#REF!</v>
      </c>
      <c r="W22" s="121" t="e">
        <f t="shared" si="37"/>
        <v>#REF!</v>
      </c>
      <c r="X22" s="121" t="e">
        <f t="shared" si="37"/>
        <v>#REF!</v>
      </c>
      <c r="Y22" s="140"/>
      <c r="Z22" s="140"/>
      <c r="AA22" s="140"/>
      <c r="AB22" s="140"/>
    </row>
    <row r="23" ht="13.5" spans="6:28">
      <c r="F23" s="122"/>
      <c r="G23" s="123"/>
      <c r="H23" s="123"/>
      <c r="I23" s="123"/>
      <c r="J23" s="123"/>
      <c r="K23" s="123"/>
      <c r="L23" s="123"/>
      <c r="M23" s="123"/>
      <c r="N23" s="139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40"/>
      <c r="Z23" s="140"/>
      <c r="AA23" s="140"/>
      <c r="AB23" s="140"/>
    </row>
    <row r="24" ht="13.5" spans="6:28">
      <c r="F24" s="117" t="s">
        <v>323</v>
      </c>
      <c r="G24" s="118" t="e">
        <f>(#REF!)</f>
        <v>#REF!</v>
      </c>
      <c r="H24" s="118" t="e">
        <f>(G24*25)/21.18</f>
        <v>#REF!</v>
      </c>
      <c r="I24" s="118" t="e">
        <f>(#REF!)</f>
        <v>#REF!</v>
      </c>
      <c r="J24" s="118" t="e">
        <f>(I24*25)/21.725</f>
        <v>#REF!</v>
      </c>
      <c r="K24" s="118" t="e">
        <f>(#REF!)</f>
        <v>#REF!</v>
      </c>
      <c r="L24" s="118" t="e">
        <f>(K24*25)/92.125</f>
        <v>#REF!</v>
      </c>
      <c r="M24" s="137" t="e">
        <f>(#REF!)</f>
        <v>#REF!</v>
      </c>
      <c r="N24" s="138" t="e">
        <f t="shared" ref="N24:N29" si="38">(M24*35)/29.645</f>
        <v>#REF!</v>
      </c>
      <c r="O24" s="138" t="e">
        <f>(#REF!)</f>
        <v>#REF!</v>
      </c>
      <c r="P24" s="118" t="e">
        <f t="shared" ref="P24:P29" si="39">(O24*35)/30.415</f>
        <v>#REF!</v>
      </c>
      <c r="Q24" s="138" t="e">
        <f>(#REF!)</f>
        <v>#REF!</v>
      </c>
      <c r="R24" s="118" t="e">
        <f t="shared" ref="R24:R29" si="40">(Q24*35)/128.975</f>
        <v>#REF!</v>
      </c>
      <c r="S24" s="157" t="e">
        <f>(#REF!)</f>
        <v>#REF!</v>
      </c>
      <c r="T24" s="118" t="e">
        <f t="shared" ref="T24:T29" si="41">(S24*15)/12.705</f>
        <v>#REF!</v>
      </c>
      <c r="U24" s="157" t="e">
        <f>(#REF!)</f>
        <v>#REF!</v>
      </c>
      <c r="V24" s="118" t="e">
        <f t="shared" ref="V24:V29" si="42">(U24*15)/13.035</f>
        <v>#REF!</v>
      </c>
      <c r="W24" s="157" t="e">
        <f>(#REF!)</f>
        <v>#REF!</v>
      </c>
      <c r="X24" s="118" t="e">
        <f t="shared" ref="X24:X29" si="43">(W24*15)/55.275</f>
        <v>#REF!</v>
      </c>
      <c r="Y24" s="140"/>
      <c r="Z24" s="140"/>
      <c r="AA24" s="140"/>
      <c r="AB24" s="140"/>
    </row>
    <row r="25" ht="13.5" spans="6:28">
      <c r="F25" s="117" t="s">
        <v>324</v>
      </c>
      <c r="G25" s="118" t="e">
        <f>(#REF!)</f>
        <v>#REF!</v>
      </c>
      <c r="H25" s="118" t="e">
        <f t="shared" ref="H25:H29" si="44">(G25*25)/21.18</f>
        <v>#REF!</v>
      </c>
      <c r="I25" s="118" t="e">
        <f>(#REF!)</f>
        <v>#REF!</v>
      </c>
      <c r="J25" s="118" t="e">
        <f t="shared" ref="J25:J29" si="45">(I25*25)/21.725</f>
        <v>#REF!</v>
      </c>
      <c r="K25" s="118" t="e">
        <f>(#REF!)</f>
        <v>#REF!</v>
      </c>
      <c r="L25" s="118" t="e">
        <f t="shared" ref="L25:L29" si="46">(K25*25)/92.125</f>
        <v>#REF!</v>
      </c>
      <c r="M25" s="118" t="e">
        <f>(#REF!)</f>
        <v>#REF!</v>
      </c>
      <c r="N25" s="138" t="e">
        <f t="shared" si="38"/>
        <v>#REF!</v>
      </c>
      <c r="O25" s="138" t="e">
        <f>(#REF!)</f>
        <v>#REF!</v>
      </c>
      <c r="P25" s="118" t="e">
        <f t="shared" si="39"/>
        <v>#REF!</v>
      </c>
      <c r="Q25" s="138" t="e">
        <f>(#REF!)</f>
        <v>#REF!</v>
      </c>
      <c r="R25" s="118" t="e">
        <f t="shared" si="40"/>
        <v>#REF!</v>
      </c>
      <c r="S25" s="159" t="e">
        <f>(#REF!)</f>
        <v>#REF!</v>
      </c>
      <c r="T25" s="118" t="e">
        <f t="shared" si="41"/>
        <v>#REF!</v>
      </c>
      <c r="U25" s="159" t="e">
        <f>(#REF!)</f>
        <v>#REF!</v>
      </c>
      <c r="V25" s="118" t="e">
        <f t="shared" si="42"/>
        <v>#REF!</v>
      </c>
      <c r="W25" s="159" t="e">
        <f>(#REF!)</f>
        <v>#REF!</v>
      </c>
      <c r="X25" s="118" t="e">
        <f t="shared" si="43"/>
        <v>#REF!</v>
      </c>
      <c r="Y25" s="140"/>
      <c r="Z25" s="140"/>
      <c r="AA25" s="140"/>
      <c r="AB25" s="140"/>
    </row>
    <row r="26" ht="13.5" spans="6:28">
      <c r="F26" s="117" t="s">
        <v>325</v>
      </c>
      <c r="G26" s="118" t="e">
        <f>(#REF!)</f>
        <v>#REF!</v>
      </c>
      <c r="H26" s="118" t="e">
        <f t="shared" si="44"/>
        <v>#REF!</v>
      </c>
      <c r="I26" s="118" t="e">
        <f>(#REF!)</f>
        <v>#REF!</v>
      </c>
      <c r="J26" s="118" t="e">
        <f t="shared" si="45"/>
        <v>#REF!</v>
      </c>
      <c r="K26" s="118" t="e">
        <f>(#REF!)</f>
        <v>#REF!</v>
      </c>
      <c r="L26" s="118" t="e">
        <f t="shared" si="46"/>
        <v>#REF!</v>
      </c>
      <c r="M26" s="118" t="e">
        <f>(#REF!)</f>
        <v>#REF!</v>
      </c>
      <c r="N26" s="138" t="e">
        <f t="shared" si="38"/>
        <v>#REF!</v>
      </c>
      <c r="O26" s="118" t="e">
        <f>(#REF!)</f>
        <v>#REF!</v>
      </c>
      <c r="P26" s="118" t="e">
        <f t="shared" si="39"/>
        <v>#REF!</v>
      </c>
      <c r="Q26" s="118" t="e">
        <f>(#REF!)</f>
        <v>#REF!</v>
      </c>
      <c r="R26" s="118" t="e">
        <f t="shared" si="40"/>
        <v>#REF!</v>
      </c>
      <c r="S26" s="156" t="e">
        <f>(#REF!)</f>
        <v>#REF!</v>
      </c>
      <c r="T26" s="118" t="e">
        <f t="shared" si="41"/>
        <v>#REF!</v>
      </c>
      <c r="U26" s="156" t="e">
        <f>(#REF!)</f>
        <v>#REF!</v>
      </c>
      <c r="V26" s="118" t="e">
        <f t="shared" si="42"/>
        <v>#REF!</v>
      </c>
      <c r="W26" s="156" t="e">
        <f>(#REF!)</f>
        <v>#REF!</v>
      </c>
      <c r="X26" s="118" t="e">
        <f t="shared" si="43"/>
        <v>#REF!</v>
      </c>
      <c r="Y26" s="140"/>
      <c r="Z26" s="140"/>
      <c r="AA26" s="140"/>
      <c r="AB26" s="140"/>
    </row>
    <row r="27" ht="13.5" spans="6:28">
      <c r="F27" s="117" t="s">
        <v>326</v>
      </c>
      <c r="G27" s="118" t="e">
        <f>(#REF!)</f>
        <v>#REF!</v>
      </c>
      <c r="H27" s="118" t="e">
        <f t="shared" si="44"/>
        <v>#REF!</v>
      </c>
      <c r="I27" s="118" t="e">
        <f>(#REF!)</f>
        <v>#REF!</v>
      </c>
      <c r="J27" s="118" t="e">
        <f t="shared" si="45"/>
        <v>#REF!</v>
      </c>
      <c r="K27" s="118" t="e">
        <f>(#REF!)</f>
        <v>#REF!</v>
      </c>
      <c r="L27" s="118" t="e">
        <f t="shared" si="46"/>
        <v>#REF!</v>
      </c>
      <c r="M27" s="118" t="e">
        <f>(#REF!)</f>
        <v>#REF!</v>
      </c>
      <c r="N27" s="138" t="e">
        <f t="shared" si="38"/>
        <v>#REF!</v>
      </c>
      <c r="O27" s="118" t="e">
        <f>(#REF!)</f>
        <v>#REF!</v>
      </c>
      <c r="P27" s="118" t="e">
        <f t="shared" si="39"/>
        <v>#REF!</v>
      </c>
      <c r="Q27" s="118" t="e">
        <f>(#REF!)</f>
        <v>#REF!</v>
      </c>
      <c r="R27" s="118" t="e">
        <f t="shared" si="40"/>
        <v>#REF!</v>
      </c>
      <c r="S27" s="156" t="e">
        <f>(#REF!)</f>
        <v>#REF!</v>
      </c>
      <c r="T27" s="118" t="e">
        <f t="shared" si="41"/>
        <v>#REF!</v>
      </c>
      <c r="U27" s="156" t="e">
        <f>(#REF!)</f>
        <v>#REF!</v>
      </c>
      <c r="V27" s="118" t="e">
        <f t="shared" si="42"/>
        <v>#REF!</v>
      </c>
      <c r="W27" s="156" t="e">
        <f>(#REF!)</f>
        <v>#REF!</v>
      </c>
      <c r="X27" s="118" t="e">
        <f t="shared" si="43"/>
        <v>#REF!</v>
      </c>
      <c r="Y27" s="140"/>
      <c r="Z27" s="140"/>
      <c r="AA27" s="140"/>
      <c r="AB27" s="140"/>
    </row>
    <row r="28" ht="13.5" spans="6:28">
      <c r="F28" s="117" t="s">
        <v>327</v>
      </c>
      <c r="G28" s="118" t="e">
        <f>(#REF!)</f>
        <v>#REF!</v>
      </c>
      <c r="H28" s="118" t="e">
        <f t="shared" si="44"/>
        <v>#REF!</v>
      </c>
      <c r="I28" s="118" t="e">
        <f>(#REF!)</f>
        <v>#REF!</v>
      </c>
      <c r="J28" s="118" t="e">
        <f t="shared" si="45"/>
        <v>#REF!</v>
      </c>
      <c r="K28" s="118" t="e">
        <f>(#REF!)</f>
        <v>#REF!</v>
      </c>
      <c r="L28" s="118" t="e">
        <f t="shared" si="46"/>
        <v>#REF!</v>
      </c>
      <c r="M28" s="118" t="e">
        <f>(#REF!)</f>
        <v>#REF!</v>
      </c>
      <c r="N28" s="138" t="e">
        <f t="shared" si="38"/>
        <v>#REF!</v>
      </c>
      <c r="O28" s="125" t="e">
        <f>(#REF!)</f>
        <v>#REF!</v>
      </c>
      <c r="P28" s="118" t="e">
        <f t="shared" si="39"/>
        <v>#REF!</v>
      </c>
      <c r="Q28" s="125" t="e">
        <f>(#REF!)</f>
        <v>#REF!</v>
      </c>
      <c r="R28" s="118" t="e">
        <f t="shared" si="40"/>
        <v>#REF!</v>
      </c>
      <c r="S28" s="156" t="e">
        <f>(#REF!)</f>
        <v>#REF!</v>
      </c>
      <c r="T28" s="118" t="e">
        <f t="shared" si="41"/>
        <v>#REF!</v>
      </c>
      <c r="U28" s="157" t="e">
        <f>(#REF!)</f>
        <v>#REF!</v>
      </c>
      <c r="V28" s="118" t="e">
        <f t="shared" si="42"/>
        <v>#REF!</v>
      </c>
      <c r="W28" s="157" t="e">
        <f>(#REF!)</f>
        <v>#REF!</v>
      </c>
      <c r="X28" s="118" t="e">
        <f t="shared" si="43"/>
        <v>#REF!</v>
      </c>
      <c r="Y28" s="140"/>
      <c r="Z28" s="140"/>
      <c r="AA28" s="140"/>
      <c r="AB28" s="140"/>
    </row>
    <row r="29" ht="13.5" spans="6:28">
      <c r="F29" s="124" t="s">
        <v>328</v>
      </c>
      <c r="G29" s="125" t="e">
        <f>(#REF!)</f>
        <v>#REF!</v>
      </c>
      <c r="H29" s="118" t="e">
        <f t="shared" si="44"/>
        <v>#REF!</v>
      </c>
      <c r="I29" s="125" t="e">
        <f>(#REF!)</f>
        <v>#REF!</v>
      </c>
      <c r="J29" s="118" t="e">
        <f t="shared" si="45"/>
        <v>#REF!</v>
      </c>
      <c r="K29" s="125" t="e">
        <f>(#REF!)</f>
        <v>#REF!</v>
      </c>
      <c r="L29" s="118" t="e">
        <f t="shared" si="46"/>
        <v>#REF!</v>
      </c>
      <c r="M29" s="140" t="e">
        <f>(#REF!)</f>
        <v>#REF!</v>
      </c>
      <c r="N29" s="138" t="e">
        <f t="shared" si="38"/>
        <v>#REF!</v>
      </c>
      <c r="O29" s="138" t="e">
        <f>(#REF!)</f>
        <v>#REF!</v>
      </c>
      <c r="P29" s="118" t="e">
        <f t="shared" si="39"/>
        <v>#REF!</v>
      </c>
      <c r="Q29" s="138" t="e">
        <f>(#REF!)</f>
        <v>#REF!</v>
      </c>
      <c r="R29" s="118" t="e">
        <f t="shared" si="40"/>
        <v>#REF!</v>
      </c>
      <c r="S29" s="158" t="e">
        <f>(#REF!)</f>
        <v>#REF!</v>
      </c>
      <c r="T29" s="118" t="e">
        <f t="shared" si="41"/>
        <v>#REF!</v>
      </c>
      <c r="U29" s="159" t="e">
        <f>(#REF!)</f>
        <v>#REF!</v>
      </c>
      <c r="V29" s="118" t="e">
        <f t="shared" si="42"/>
        <v>#REF!</v>
      </c>
      <c r="W29" s="159" t="e">
        <f>(#REF!)</f>
        <v>#REF!</v>
      </c>
      <c r="X29" s="118" t="e">
        <f t="shared" si="43"/>
        <v>#REF!</v>
      </c>
      <c r="Y29" s="140"/>
      <c r="Z29" s="140"/>
      <c r="AA29" s="140"/>
      <c r="AB29" s="140"/>
    </row>
    <row r="30" spans="6:28">
      <c r="F30" s="126" t="s">
        <v>329</v>
      </c>
      <c r="G30" s="121" t="e">
        <f>AVERAGE(G24:G29)</f>
        <v>#REF!</v>
      </c>
      <c r="H30" s="121" t="e">
        <f t="shared" ref="H30:L30" si="47">AVERAGE(H24:H29)</f>
        <v>#REF!</v>
      </c>
      <c r="I30" s="121" t="e">
        <f t="shared" si="47"/>
        <v>#REF!</v>
      </c>
      <c r="J30" s="121" t="e">
        <f t="shared" si="47"/>
        <v>#REF!</v>
      </c>
      <c r="K30" s="121" t="e">
        <f t="shared" si="47"/>
        <v>#REF!</v>
      </c>
      <c r="L30" s="121" t="e">
        <f t="shared" si="47"/>
        <v>#REF!</v>
      </c>
      <c r="M30" s="121" t="e">
        <f t="shared" ref="M30" si="48">AVERAGE(M24:M29)</f>
        <v>#REF!</v>
      </c>
      <c r="N30" s="121" t="e">
        <f t="shared" ref="N30" si="49">AVERAGE(N24:N29)</f>
        <v>#REF!</v>
      </c>
      <c r="O30" s="121" t="e">
        <f t="shared" ref="O30" si="50">AVERAGE(O24:O29)</f>
        <v>#REF!</v>
      </c>
      <c r="P30" s="121" t="e">
        <f t="shared" ref="P30" si="51">AVERAGE(P24:P29)</f>
        <v>#REF!</v>
      </c>
      <c r="Q30" s="121" t="e">
        <f t="shared" ref="Q30" si="52">AVERAGE(Q24:Q29)</f>
        <v>#REF!</v>
      </c>
      <c r="R30" s="121" t="e">
        <f t="shared" ref="R30:X30" si="53">AVERAGE(R24:R29)</f>
        <v>#REF!</v>
      </c>
      <c r="S30" s="121" t="e">
        <f t="shared" si="53"/>
        <v>#REF!</v>
      </c>
      <c r="T30" s="121" t="e">
        <f t="shared" si="53"/>
        <v>#REF!</v>
      </c>
      <c r="U30" s="121" t="e">
        <f t="shared" si="53"/>
        <v>#REF!</v>
      </c>
      <c r="V30" s="121" t="e">
        <f t="shared" si="53"/>
        <v>#REF!</v>
      </c>
      <c r="W30" s="121" t="e">
        <f t="shared" si="53"/>
        <v>#REF!</v>
      </c>
      <c r="X30" s="121" t="e">
        <f t="shared" si="53"/>
        <v>#REF!</v>
      </c>
      <c r="Y30" s="140"/>
      <c r="Z30" s="140"/>
      <c r="AA30" s="140"/>
      <c r="AB30" s="140"/>
    </row>
    <row r="31" ht="13.5" spans="6:28">
      <c r="F31" s="127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40"/>
      <c r="Z31" s="140"/>
      <c r="AA31" s="140"/>
      <c r="AB31" s="140"/>
    </row>
    <row r="33" ht="13.5"/>
    <row r="34" ht="33" customHeight="1" spans="6:24">
      <c r="F34" s="106" t="s">
        <v>233</v>
      </c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42"/>
    </row>
    <row r="35" ht="13.5" spans="6:24">
      <c r="F35" s="108" t="s">
        <v>294</v>
      </c>
      <c r="G35" s="109" t="s">
        <v>295</v>
      </c>
      <c r="H35" s="109"/>
      <c r="I35" s="109"/>
      <c r="J35" s="109"/>
      <c r="K35" s="109"/>
      <c r="L35" s="129"/>
      <c r="M35" s="130" t="s">
        <v>296</v>
      </c>
      <c r="N35" s="109"/>
      <c r="O35" s="109"/>
      <c r="P35" s="109"/>
      <c r="Q35" s="109"/>
      <c r="R35" s="129"/>
      <c r="S35" s="143" t="s">
        <v>297</v>
      </c>
      <c r="T35" s="144"/>
      <c r="U35" s="144"/>
      <c r="V35" s="144"/>
      <c r="W35" s="144"/>
      <c r="X35" s="145"/>
    </row>
    <row r="36" spans="6:24">
      <c r="F36" s="110" t="s">
        <v>298</v>
      </c>
      <c r="G36" s="111"/>
      <c r="H36" s="112"/>
      <c r="I36" s="112"/>
      <c r="J36" s="112"/>
      <c r="K36" s="112"/>
      <c r="L36" s="131"/>
      <c r="M36" s="111"/>
      <c r="N36" s="112"/>
      <c r="O36" s="112"/>
      <c r="P36" s="112"/>
      <c r="Q36" s="112"/>
      <c r="R36" s="131"/>
      <c r="S36" s="146"/>
      <c r="T36" s="147"/>
      <c r="U36" s="147"/>
      <c r="V36" s="147"/>
      <c r="W36" s="147"/>
      <c r="X36" s="148"/>
    </row>
    <row r="37" ht="13.5" spans="6:24">
      <c r="F37" s="110"/>
      <c r="G37" s="111"/>
      <c r="H37" s="112"/>
      <c r="I37" s="112"/>
      <c r="J37" s="112"/>
      <c r="K37" s="112"/>
      <c r="L37" s="131"/>
      <c r="M37" s="132"/>
      <c r="N37" s="112"/>
      <c r="O37" s="112"/>
      <c r="P37" s="112"/>
      <c r="Q37" s="112"/>
      <c r="R37" s="135"/>
      <c r="S37" s="149"/>
      <c r="T37" s="150"/>
      <c r="U37" s="150"/>
      <c r="V37" s="150"/>
      <c r="W37" s="150"/>
      <c r="X37" s="151"/>
    </row>
    <row r="38" spans="6:24">
      <c r="F38" s="113"/>
      <c r="G38" s="114" t="s">
        <v>330</v>
      </c>
      <c r="H38" s="114" t="s">
        <v>300</v>
      </c>
      <c r="I38" s="114" t="s">
        <v>331</v>
      </c>
      <c r="J38" s="114" t="s">
        <v>300</v>
      </c>
      <c r="K38" s="133" t="s">
        <v>332</v>
      </c>
      <c r="L38" s="134" t="s">
        <v>300</v>
      </c>
      <c r="M38" s="114" t="s">
        <v>333</v>
      </c>
      <c r="N38" s="114" t="s">
        <v>300</v>
      </c>
      <c r="O38" s="114" t="s">
        <v>334</v>
      </c>
      <c r="P38" s="114" t="s">
        <v>300</v>
      </c>
      <c r="Q38" s="133" t="s">
        <v>335</v>
      </c>
      <c r="R38" s="133" t="s">
        <v>300</v>
      </c>
      <c r="S38" s="114" t="s">
        <v>336</v>
      </c>
      <c r="T38" s="152" t="s">
        <v>300</v>
      </c>
      <c r="U38" s="114" t="s">
        <v>337</v>
      </c>
      <c r="V38" s="152" t="s">
        <v>300</v>
      </c>
      <c r="W38" s="133" t="s">
        <v>338</v>
      </c>
      <c r="X38" s="153" t="s">
        <v>300</v>
      </c>
    </row>
    <row r="39" ht="27.75" customHeight="1" spans="6:24">
      <c r="F39" s="115"/>
      <c r="G39" s="116"/>
      <c r="H39" s="116"/>
      <c r="I39" s="116"/>
      <c r="J39" s="116"/>
      <c r="K39" s="135"/>
      <c r="L39" s="136"/>
      <c r="M39" s="116"/>
      <c r="N39" s="116"/>
      <c r="O39" s="116"/>
      <c r="P39" s="116"/>
      <c r="Q39" s="135"/>
      <c r="R39" s="135"/>
      <c r="S39" s="116"/>
      <c r="T39" s="154"/>
      <c r="U39" s="116"/>
      <c r="V39" s="154"/>
      <c r="W39" s="135"/>
      <c r="X39" s="155"/>
    </row>
    <row r="40" ht="13.5" spans="6:24">
      <c r="F40" s="117" t="s">
        <v>309</v>
      </c>
      <c r="G40" s="118">
        <f>('12-18 лет  (1-20 день)'!D10)</f>
        <v>24.06</v>
      </c>
      <c r="H40" s="118">
        <f>(G40*25)/24.75</f>
        <v>24.3030303030303</v>
      </c>
      <c r="I40" s="118">
        <f>('12-18 лет  (1-20 день)'!E10)</f>
        <v>22.84</v>
      </c>
      <c r="J40" s="118">
        <f>(I40*25)/25.3</f>
        <v>22.5691699604743</v>
      </c>
      <c r="K40" s="118">
        <f>('12-18 лет  (1-20 день)'!F10)</f>
        <v>96.53</v>
      </c>
      <c r="L40" s="118">
        <f>(K40*25)/105.325</f>
        <v>22.9124139568004</v>
      </c>
      <c r="M40" s="118">
        <f>('12-18 лет  (1-20 день)'!D17)</f>
        <v>31.59</v>
      </c>
      <c r="N40" s="118">
        <f>(M40*35)/34.65</f>
        <v>31.9090909090909</v>
      </c>
      <c r="O40" s="118">
        <f>('12-18 лет  (1-20 день)'!E17)</f>
        <v>34.42</v>
      </c>
      <c r="P40" s="118">
        <f>(O40*35)/35.42</f>
        <v>34.0118577075099</v>
      </c>
      <c r="Q40" s="118">
        <f>('12-18 лет  (1-20 день)'!F17)</f>
        <v>137.06</v>
      </c>
      <c r="R40" s="118">
        <f>(Q40*35)/147.455</f>
        <v>32.532637075718</v>
      </c>
      <c r="S40" s="156">
        <f>('12-18 лет  (1-20 день)'!D21)</f>
        <v>16.38</v>
      </c>
      <c r="T40" s="118">
        <f>(S40*15)/14.85</f>
        <v>16.5454545454546</v>
      </c>
      <c r="U40" s="156">
        <f>('12-18 лет  (1-20 день)'!E21)</f>
        <v>17.13</v>
      </c>
      <c r="V40" s="118">
        <f>(U40*15)/15.18</f>
        <v>16.9268774703557</v>
      </c>
      <c r="W40" s="156">
        <f>('12-18 лет  (1-20 день)'!F21)</f>
        <v>54.59</v>
      </c>
      <c r="X40" s="118">
        <f>(W40*15)/63.195</f>
        <v>12.9575124614289</v>
      </c>
    </row>
    <row r="41" ht="13.5" spans="6:24">
      <c r="F41" s="117" t="s">
        <v>310</v>
      </c>
      <c r="G41" s="118">
        <f>('12-18 лет  (1-20 день)'!D34)</f>
        <v>23.5</v>
      </c>
      <c r="H41" s="118">
        <f t="shared" ref="H41:H45" si="54">(G41*25)/24.75</f>
        <v>23.7373737373737</v>
      </c>
      <c r="I41" s="118">
        <f>('12-18 лет  (1-20 день)'!E34)</f>
        <v>22.86</v>
      </c>
      <c r="J41" s="118">
        <f t="shared" ref="J41:J45" si="55">(I41*25)/25.3</f>
        <v>22.5889328063241</v>
      </c>
      <c r="K41" s="118">
        <f>('12-18 лет  (1-20 день)'!F34)</f>
        <v>101.65</v>
      </c>
      <c r="L41" s="118">
        <f t="shared" ref="L41:L45" si="56">(K41*25)/105.325</f>
        <v>24.1276999762639</v>
      </c>
      <c r="M41" s="118">
        <f>('12-18 лет  (1-20 день)'!D42)</f>
        <v>34.44</v>
      </c>
      <c r="N41" s="118">
        <f t="shared" ref="N41:N45" si="57">(M41*35)/34.65</f>
        <v>34.7878787878788</v>
      </c>
      <c r="O41" s="118">
        <f>('12-18 лет  (1-20 день)'!E42)</f>
        <v>34.78</v>
      </c>
      <c r="P41" s="118">
        <f t="shared" ref="P41:P45" si="58">(O41*35)/35.42</f>
        <v>34.3675889328063</v>
      </c>
      <c r="Q41" s="118">
        <f>('12-18 лет  (1-20 день)'!F42)</f>
        <v>144.73</v>
      </c>
      <c r="R41" s="118">
        <f t="shared" ref="R41:R45" si="59">(Q41*35)/147.455</f>
        <v>34.3531924994066</v>
      </c>
      <c r="S41" s="156">
        <f>('12-18 лет  (1-20 день)'!D46)</f>
        <v>15.12</v>
      </c>
      <c r="T41" s="118">
        <f t="shared" ref="T41:T45" si="60">(S41*15)/14.85</f>
        <v>15.2727272727273</v>
      </c>
      <c r="U41" s="156">
        <f>('12-18 лет  (1-20 день)'!E46)</f>
        <v>11.58</v>
      </c>
      <c r="V41" s="118">
        <f t="shared" ref="V41:V45" si="61">(U41*15)/15.18</f>
        <v>11.4426877470356</v>
      </c>
      <c r="W41" s="156">
        <f>('12-18 лет  (1-20 день)'!F46)</f>
        <v>62.84</v>
      </c>
      <c r="X41" s="118">
        <f t="shared" ref="X41:X45" si="62">(W41*15)/63.195</f>
        <v>14.9157370045099</v>
      </c>
    </row>
    <row r="42" ht="13.5" spans="6:24">
      <c r="F42" s="117" t="s">
        <v>311</v>
      </c>
      <c r="G42" s="118">
        <f>('12-18 лет  (1-20 день)'!D58)</f>
        <v>23.61</v>
      </c>
      <c r="H42" s="118">
        <f t="shared" si="54"/>
        <v>23.8484848484848</v>
      </c>
      <c r="I42" s="118">
        <f>('12-18 лет  (1-20 день)'!E58)</f>
        <v>24.19</v>
      </c>
      <c r="J42" s="118">
        <f t="shared" si="55"/>
        <v>23.903162055336</v>
      </c>
      <c r="K42" s="118">
        <f>('12-18 лет  (1-20 день)'!F58)</f>
        <v>95.66</v>
      </c>
      <c r="L42" s="118">
        <f t="shared" si="56"/>
        <v>22.7059102777118</v>
      </c>
      <c r="M42" s="118">
        <f>('12-18 лет  (1-20 день)'!D66)</f>
        <v>32.34</v>
      </c>
      <c r="N42" s="118">
        <f t="shared" si="57"/>
        <v>32.6666666666667</v>
      </c>
      <c r="O42" s="118">
        <f>('12-18 лет  (1-20 день)'!E66)</f>
        <v>29.06</v>
      </c>
      <c r="P42" s="118">
        <f t="shared" si="58"/>
        <v>28.7154150197628</v>
      </c>
      <c r="Q42" s="118">
        <f>('12-18 лет  (1-20 день)'!F66)</f>
        <v>134.15</v>
      </c>
      <c r="R42" s="118">
        <f t="shared" si="59"/>
        <v>31.8419178732495</v>
      </c>
      <c r="S42" s="156">
        <f>('12-18 лет  (1-20 день)'!D70)</f>
        <v>20.58</v>
      </c>
      <c r="T42" s="118">
        <f t="shared" si="60"/>
        <v>20.7878787878788</v>
      </c>
      <c r="U42" s="156">
        <f>('12-18 лет  (1-20 день)'!E70)</f>
        <v>21.25</v>
      </c>
      <c r="V42" s="118">
        <f t="shared" si="61"/>
        <v>20.998023715415</v>
      </c>
      <c r="W42" s="156">
        <f>('12-18 лет  (1-20 день)'!F70)</f>
        <v>97.2</v>
      </c>
      <c r="X42" s="118">
        <f t="shared" si="62"/>
        <v>23.0714455257536</v>
      </c>
    </row>
    <row r="43" ht="13.5" spans="6:24">
      <c r="F43" s="117" t="s">
        <v>312</v>
      </c>
      <c r="G43" s="118">
        <f>('12-18 лет  (1-20 день)'!D83)</f>
        <v>20.24</v>
      </c>
      <c r="H43" s="118">
        <f t="shared" si="54"/>
        <v>20.4444444444444</v>
      </c>
      <c r="I43" s="118">
        <f>('12-18 лет  (1-20 день)'!E83)</f>
        <v>23.45</v>
      </c>
      <c r="J43" s="118">
        <f t="shared" si="55"/>
        <v>23.1719367588933</v>
      </c>
      <c r="K43" s="118">
        <f>('12-18 лет  (1-20 день)'!F83)</f>
        <v>96.14</v>
      </c>
      <c r="L43" s="118">
        <f t="shared" si="56"/>
        <v>22.8198433420366</v>
      </c>
      <c r="M43" s="118">
        <f>('12-18 лет  (1-20 день)'!D90)</f>
        <v>31.47</v>
      </c>
      <c r="N43" s="118">
        <f t="shared" si="57"/>
        <v>31.7878787878788</v>
      </c>
      <c r="O43" s="118">
        <f>('12-18 лет  (1-20 день)'!E90)</f>
        <v>31.12</v>
      </c>
      <c r="P43" s="118">
        <f t="shared" si="58"/>
        <v>30.7509881422925</v>
      </c>
      <c r="Q43" s="118">
        <f>('12-18 лет  (1-20 день)'!F90)</f>
        <v>129.96</v>
      </c>
      <c r="R43" s="118">
        <f t="shared" si="59"/>
        <v>30.847377165915</v>
      </c>
      <c r="S43" s="156">
        <f>('12-18 лет  (1-20 день)'!D94)</f>
        <v>17.04</v>
      </c>
      <c r="T43" s="118">
        <f t="shared" si="60"/>
        <v>17.2121212121212</v>
      </c>
      <c r="U43" s="156">
        <f>('12-18 лет  (1-20 день)'!E94)</f>
        <v>15</v>
      </c>
      <c r="V43" s="118">
        <f t="shared" si="61"/>
        <v>14.8221343873518</v>
      </c>
      <c r="W43" s="156">
        <f>('12-18 лет  (1-20 день)'!F94)</f>
        <v>93.64</v>
      </c>
      <c r="X43" s="118">
        <f t="shared" si="62"/>
        <v>22.2264419653454</v>
      </c>
    </row>
    <row r="44" ht="13.5" spans="6:24">
      <c r="F44" s="117" t="s">
        <v>313</v>
      </c>
      <c r="G44" s="118">
        <f>('12-18 лет  (1-20 день)'!D106)</f>
        <v>23.95</v>
      </c>
      <c r="H44" s="118">
        <f t="shared" si="54"/>
        <v>24.1919191919192</v>
      </c>
      <c r="I44" s="118">
        <f>('12-18 лет  (1-20 день)'!E106)</f>
        <v>24.96</v>
      </c>
      <c r="J44" s="118">
        <f t="shared" si="55"/>
        <v>24.6640316205534</v>
      </c>
      <c r="K44" s="118">
        <f>('12-18 лет  (1-20 день)'!F106)</f>
        <v>103.92</v>
      </c>
      <c r="L44" s="118">
        <f t="shared" si="56"/>
        <v>24.6665084262995</v>
      </c>
      <c r="M44" s="118">
        <f>('12-18 лет  (1-20 день)'!D114)</f>
        <v>31.59</v>
      </c>
      <c r="N44" s="118">
        <f t="shared" si="57"/>
        <v>31.9090909090909</v>
      </c>
      <c r="O44" s="118">
        <f>('12-18 лет  (1-20 день)'!E114)</f>
        <v>35.41</v>
      </c>
      <c r="P44" s="118">
        <f t="shared" si="58"/>
        <v>34.9901185770751</v>
      </c>
      <c r="Q44" s="118">
        <f>('12-18 лет  (1-20 день)'!F114)</f>
        <v>147</v>
      </c>
      <c r="R44" s="118">
        <f t="shared" si="59"/>
        <v>34.8920009494422</v>
      </c>
      <c r="S44" s="156">
        <f>('12-18 лет  (1-20 день)'!D118)</f>
        <v>22.15</v>
      </c>
      <c r="T44" s="118">
        <f t="shared" si="60"/>
        <v>22.3737373737374</v>
      </c>
      <c r="U44" s="156">
        <f>('12-18 лет  (1-20 день)'!E118)</f>
        <v>22.65</v>
      </c>
      <c r="V44" s="118">
        <f t="shared" si="61"/>
        <v>22.3814229249012</v>
      </c>
      <c r="W44" s="156">
        <f>('12-18 лет  (1-20 день)'!F118)</f>
        <v>67.6</v>
      </c>
      <c r="X44" s="118">
        <f t="shared" si="62"/>
        <v>16.0455732257299</v>
      </c>
    </row>
    <row r="45" ht="13.5" spans="6:24">
      <c r="F45" s="117" t="s">
        <v>314</v>
      </c>
      <c r="G45" s="118">
        <f>('12-18 лет  (1-20 день)'!D131)</f>
        <v>21.91</v>
      </c>
      <c r="H45" s="118">
        <f t="shared" si="54"/>
        <v>22.1313131313131</v>
      </c>
      <c r="I45" s="118">
        <f>('12-18 лет  (1-20 день)'!E131)</f>
        <v>23.67</v>
      </c>
      <c r="J45" s="118">
        <f t="shared" si="55"/>
        <v>23.3893280632411</v>
      </c>
      <c r="K45" s="118">
        <f>('12-18 лет  (1-20 день)'!F131)</f>
        <v>103.95</v>
      </c>
      <c r="L45" s="118">
        <f t="shared" si="56"/>
        <v>24.6736292428198</v>
      </c>
      <c r="M45" s="118">
        <f>('12-18 лет  (1-20 день)'!D139)</f>
        <v>30.69</v>
      </c>
      <c r="N45" s="118">
        <f t="shared" si="57"/>
        <v>31</v>
      </c>
      <c r="O45" s="118">
        <f>('12-18 лет  (1-20 день)'!E139)</f>
        <v>35.41</v>
      </c>
      <c r="P45" s="118">
        <f t="shared" si="58"/>
        <v>34.9901185770751</v>
      </c>
      <c r="Q45" s="118">
        <f>('12-18 лет  (1-20 день)'!F139)</f>
        <v>130.24</v>
      </c>
      <c r="R45" s="118">
        <f t="shared" si="59"/>
        <v>30.9138381201044</v>
      </c>
      <c r="S45" s="156">
        <f>('12-18 лет  (1-20 день)'!D143)</f>
        <v>13.63</v>
      </c>
      <c r="T45" s="118">
        <f t="shared" si="60"/>
        <v>13.7676767676768</v>
      </c>
      <c r="U45" s="156">
        <f>('12-18 лет  (1-20 день)'!E143)</f>
        <v>17.67</v>
      </c>
      <c r="V45" s="118">
        <f t="shared" si="61"/>
        <v>17.4604743083004</v>
      </c>
      <c r="W45" s="156">
        <f>('12-18 лет  (1-20 день)'!F143)</f>
        <v>60.77</v>
      </c>
      <c r="X45" s="118">
        <f t="shared" si="62"/>
        <v>14.4244006646095</v>
      </c>
    </row>
    <row r="46" spans="6:24">
      <c r="F46" s="120" t="s">
        <v>315</v>
      </c>
      <c r="G46" s="121">
        <f>AVERAGE(G40:G45)</f>
        <v>22.8783333333333</v>
      </c>
      <c r="H46" s="121">
        <f t="shared" ref="H46:X46" si="63">AVERAGE(H40:H45)</f>
        <v>23.1094276094276</v>
      </c>
      <c r="I46" s="121">
        <f t="shared" si="63"/>
        <v>23.6616666666667</v>
      </c>
      <c r="J46" s="121">
        <f t="shared" si="63"/>
        <v>23.381093544137</v>
      </c>
      <c r="K46" s="121">
        <f t="shared" si="63"/>
        <v>99.6416666666667</v>
      </c>
      <c r="L46" s="121">
        <f t="shared" si="63"/>
        <v>23.651000870322</v>
      </c>
      <c r="M46" s="121">
        <f t="shared" si="63"/>
        <v>32.02</v>
      </c>
      <c r="N46" s="121">
        <f t="shared" si="63"/>
        <v>32.3434343434343</v>
      </c>
      <c r="O46" s="121">
        <f t="shared" si="63"/>
        <v>33.3666666666667</v>
      </c>
      <c r="P46" s="121">
        <f t="shared" si="63"/>
        <v>32.9710144927536</v>
      </c>
      <c r="Q46" s="121">
        <f t="shared" si="63"/>
        <v>137.19</v>
      </c>
      <c r="R46" s="121">
        <f t="shared" si="63"/>
        <v>32.563493947306</v>
      </c>
      <c r="S46" s="121">
        <f t="shared" si="63"/>
        <v>17.4833333333333</v>
      </c>
      <c r="T46" s="121">
        <f t="shared" si="63"/>
        <v>17.6599326599327</v>
      </c>
      <c r="U46" s="121">
        <f t="shared" si="63"/>
        <v>17.5466666666667</v>
      </c>
      <c r="V46" s="121">
        <f t="shared" si="63"/>
        <v>17.3386034255599</v>
      </c>
      <c r="W46" s="121">
        <f t="shared" si="63"/>
        <v>72.7733333333333</v>
      </c>
      <c r="X46" s="121">
        <f t="shared" si="63"/>
        <v>17.2735184745629</v>
      </c>
    </row>
    <row r="47" ht="13.5" spans="6:24">
      <c r="F47" s="122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</row>
    <row r="48" ht="13.5" spans="6:24">
      <c r="F48" s="117" t="s">
        <v>316</v>
      </c>
      <c r="G48" s="118">
        <f>('12-18 лет  (1-20 день)'!D155)</f>
        <v>23.65</v>
      </c>
      <c r="H48" s="118">
        <f>(G48*25)/24.75</f>
        <v>23.8888888888889</v>
      </c>
      <c r="I48" s="118">
        <f>('12-18 лет  (1-20 день)'!E155)</f>
        <v>24.37</v>
      </c>
      <c r="J48" s="118">
        <f>(I48*25)/25.3</f>
        <v>24.0810276679842</v>
      </c>
      <c r="K48" s="118">
        <f>('12-18 лет  (1-20 день)'!F155)</f>
        <v>99.38</v>
      </c>
      <c r="L48" s="118">
        <f t="shared" ref="L48:L53" si="64">(K48*25)/105.325</f>
        <v>23.5888915262283</v>
      </c>
      <c r="M48" s="118">
        <f>('12-18 лет  (1-20 день)'!D163)</f>
        <v>33.35</v>
      </c>
      <c r="N48" s="118">
        <f t="shared" ref="N48:N53" si="65">(M48*35)/34.65</f>
        <v>33.6868686868687</v>
      </c>
      <c r="O48" s="118">
        <f>('12-18 лет  (1-20 день)'!E163)</f>
        <v>33.29</v>
      </c>
      <c r="P48" s="118">
        <f t="shared" ref="P48:P53" si="66">(O48*35)/35.42</f>
        <v>32.895256916996</v>
      </c>
      <c r="Q48" s="118">
        <f>('12-18 лет  (1-20 день)'!F163)</f>
        <v>141.95</v>
      </c>
      <c r="R48" s="118">
        <f t="shared" ref="R48:R53" si="67">(Q48*35)/147.455</f>
        <v>33.693330168526</v>
      </c>
      <c r="S48" s="156">
        <f>('12-18 лет  (1-20 день)'!D166)</f>
        <v>8.16</v>
      </c>
      <c r="T48" s="118">
        <f t="shared" ref="T48:T53" si="68">(S48*15)/14.85</f>
        <v>8.24242424242424</v>
      </c>
      <c r="U48" s="156">
        <f>('12-18 лет  (1-20 день)'!E166)</f>
        <v>6.8</v>
      </c>
      <c r="V48" s="118">
        <f t="shared" ref="V48:V53" si="69">(U48*15)/15.18</f>
        <v>6.71936758893281</v>
      </c>
      <c r="W48" s="156">
        <f>('12-18 лет  (1-20 день)'!F166)</f>
        <v>58.13</v>
      </c>
      <c r="X48" s="118">
        <f t="shared" ref="X48:X53" si="70">(W48*15)/63.195</f>
        <v>13.7977688108236</v>
      </c>
    </row>
    <row r="49" ht="13.5" spans="6:24">
      <c r="F49" s="117" t="s">
        <v>317</v>
      </c>
      <c r="G49" s="118">
        <f>('12-18 лет  (1-20 день)'!D180)</f>
        <v>23.34</v>
      </c>
      <c r="H49" s="118">
        <f t="shared" ref="H49:H53" si="71">(G49*25)/24.75</f>
        <v>23.5757575757576</v>
      </c>
      <c r="I49" s="118">
        <f>('12-18 лет  (1-20 день)'!E180)</f>
        <v>21.53</v>
      </c>
      <c r="J49" s="118">
        <f t="shared" ref="J49:J53" si="72">(I49*25)/25.3</f>
        <v>21.2747035573122</v>
      </c>
      <c r="K49" s="118">
        <f>('12-18 лет  (1-20 день)'!F180)</f>
        <v>89.8</v>
      </c>
      <c r="L49" s="118">
        <f t="shared" si="64"/>
        <v>21.3149774507477</v>
      </c>
      <c r="M49" s="118">
        <f>('12-18 лет  (1-20 день)'!D188)</f>
        <v>31.87</v>
      </c>
      <c r="N49" s="118">
        <f t="shared" si="65"/>
        <v>32.1919191919192</v>
      </c>
      <c r="O49" s="118">
        <f>('12-18 лет  (1-20 день)'!E188)</f>
        <v>35.38</v>
      </c>
      <c r="P49" s="118">
        <f t="shared" si="66"/>
        <v>34.9604743083004</v>
      </c>
      <c r="Q49" s="118">
        <f>('12-18 лет  (1-20 день)'!F188)</f>
        <v>142.71</v>
      </c>
      <c r="R49" s="118">
        <f t="shared" si="67"/>
        <v>33.8737241870401</v>
      </c>
      <c r="S49" s="156">
        <f>('12-18 лет  (1-20 день)'!D192)</f>
        <v>15.65</v>
      </c>
      <c r="T49" s="118">
        <f t="shared" si="68"/>
        <v>15.8080808080808</v>
      </c>
      <c r="U49" s="156">
        <f>('12-18 лет  (1-20 день)'!E192)</f>
        <v>22.85</v>
      </c>
      <c r="V49" s="118">
        <f t="shared" si="69"/>
        <v>22.5790513833992</v>
      </c>
      <c r="W49" s="156">
        <f>('12-18 лет  (1-20 день)'!F192)</f>
        <v>97.8</v>
      </c>
      <c r="X49" s="118">
        <f t="shared" si="70"/>
        <v>23.2138618561595</v>
      </c>
    </row>
    <row r="50" ht="13.5" spans="6:24">
      <c r="F50" s="117" t="s">
        <v>318</v>
      </c>
      <c r="G50" s="118">
        <f>('12-18 лет  (1-20 день)'!D205)</f>
        <v>23.85</v>
      </c>
      <c r="H50" s="118">
        <f t="shared" si="71"/>
        <v>24.0909090909091</v>
      </c>
      <c r="I50" s="118">
        <f>('12-18 лет  (1-20 день)'!E205)</f>
        <v>23.6</v>
      </c>
      <c r="J50" s="118">
        <f t="shared" si="72"/>
        <v>23.3201581027668</v>
      </c>
      <c r="K50" s="118">
        <f>('12-18 лет  (1-20 день)'!F205)</f>
        <v>102.75</v>
      </c>
      <c r="L50" s="118">
        <f t="shared" si="64"/>
        <v>24.3887965820081</v>
      </c>
      <c r="M50" s="118">
        <f>('12-18 лет  (1-20 день)'!D212)</f>
        <v>33.06</v>
      </c>
      <c r="N50" s="118">
        <f t="shared" si="65"/>
        <v>33.3939393939394</v>
      </c>
      <c r="O50" s="118">
        <f>('12-18 лет  (1-20 день)'!E212)</f>
        <v>31.69</v>
      </c>
      <c r="P50" s="118">
        <f t="shared" si="66"/>
        <v>31.3142292490119</v>
      </c>
      <c r="Q50" s="118">
        <f>('12-18 лет  (1-20 день)'!F212)</f>
        <v>147.03</v>
      </c>
      <c r="R50" s="118">
        <f t="shared" si="67"/>
        <v>34.8991217659625</v>
      </c>
      <c r="S50" s="156">
        <f>('12-18 лет  (1-20 день)'!D216)</f>
        <v>16.85</v>
      </c>
      <c r="T50" s="118">
        <f t="shared" si="68"/>
        <v>17.020202020202</v>
      </c>
      <c r="U50" s="156">
        <f>('12-18 лет  (1-20 день)'!E216)</f>
        <v>17.65</v>
      </c>
      <c r="V50" s="118">
        <f t="shared" si="69"/>
        <v>17.4407114624506</v>
      </c>
      <c r="W50" s="156">
        <f>('12-18 лет  (1-20 день)'!F216)</f>
        <v>76.31</v>
      </c>
      <c r="X50" s="118">
        <f t="shared" si="70"/>
        <v>18.112983622122</v>
      </c>
    </row>
    <row r="51" ht="13.5" spans="6:24">
      <c r="F51" s="117" t="s">
        <v>319</v>
      </c>
      <c r="G51" s="118">
        <f>('12-18 лет  (1-20 день)'!D229)</f>
        <v>24.74</v>
      </c>
      <c r="H51" s="118">
        <f t="shared" si="71"/>
        <v>24.989898989899</v>
      </c>
      <c r="I51" s="118">
        <f>('12-18 лет  (1-20 день)'!E229)</f>
        <v>21.87</v>
      </c>
      <c r="J51" s="118">
        <f t="shared" si="72"/>
        <v>21.6106719367589</v>
      </c>
      <c r="K51" s="118">
        <f>('12-18 лет  (1-20 день)'!F229)</f>
        <v>103.9</v>
      </c>
      <c r="L51" s="118">
        <f t="shared" si="64"/>
        <v>24.661761215286</v>
      </c>
      <c r="M51" s="118">
        <f>('12-18 лет  (1-20 день)'!D237)</f>
        <v>30.48</v>
      </c>
      <c r="N51" s="118">
        <f t="shared" si="65"/>
        <v>30.7878787878788</v>
      </c>
      <c r="O51" s="118">
        <f>('12-18 лет  (1-20 день)'!E237)</f>
        <v>34.13</v>
      </c>
      <c r="P51" s="118">
        <f t="shared" si="66"/>
        <v>33.7252964426877</v>
      </c>
      <c r="Q51" s="118">
        <f>('12-18 лет  (1-20 день)'!F237)</f>
        <v>144.55</v>
      </c>
      <c r="R51" s="118">
        <f t="shared" si="67"/>
        <v>34.3104676002848</v>
      </c>
      <c r="S51" s="156">
        <f>('12-18 лет  (1-20 день)'!D241)</f>
        <v>11.86</v>
      </c>
      <c r="T51" s="118">
        <f t="shared" si="68"/>
        <v>11.979797979798</v>
      </c>
      <c r="U51" s="156">
        <f>('12-18 лет  (1-20 день)'!E241)</f>
        <v>29.05</v>
      </c>
      <c r="V51" s="118">
        <f t="shared" si="69"/>
        <v>28.7055335968379</v>
      </c>
      <c r="W51" s="156">
        <f>('12-18 лет  (1-20 день)'!F241)</f>
        <v>71.54</v>
      </c>
      <c r="X51" s="118">
        <f t="shared" si="70"/>
        <v>16.9807737953952</v>
      </c>
    </row>
    <row r="52" ht="13.5" spans="6:24">
      <c r="F52" s="117" t="s">
        <v>320</v>
      </c>
      <c r="G52" s="118">
        <f>('12-18 лет  (1-20 день)'!D254)</f>
        <v>24.06</v>
      </c>
      <c r="H52" s="118">
        <f t="shared" si="71"/>
        <v>24.3030303030303</v>
      </c>
      <c r="I52" s="118">
        <f>('12-18 лет  (1-20 день)'!E254)</f>
        <v>22.84</v>
      </c>
      <c r="J52" s="118">
        <f t="shared" si="72"/>
        <v>22.5691699604743</v>
      </c>
      <c r="K52" s="118">
        <f>('12-18 лет  (1-20 день)'!F254)</f>
        <v>96.53</v>
      </c>
      <c r="L52" s="118">
        <f t="shared" si="64"/>
        <v>22.9124139568004</v>
      </c>
      <c r="M52" s="125">
        <f>('12-18 лет  (1-20 день)'!D262)</f>
        <v>0</v>
      </c>
      <c r="N52" s="118">
        <f t="shared" si="65"/>
        <v>0</v>
      </c>
      <c r="O52" s="125">
        <f>('12-18 лет  (1-20 день)'!E262)</f>
        <v>0</v>
      </c>
      <c r="P52" s="118">
        <f t="shared" si="66"/>
        <v>0</v>
      </c>
      <c r="Q52" s="125">
        <f>('12-18 лет  (1-20 день)'!F262)</f>
        <v>0</v>
      </c>
      <c r="R52" s="118">
        <f t="shared" si="67"/>
        <v>0</v>
      </c>
      <c r="S52" s="157">
        <f>('12-18 лет  (1-20 день)'!D266)</f>
        <v>72.03</v>
      </c>
      <c r="T52" s="118">
        <f t="shared" si="68"/>
        <v>72.7575757575758</v>
      </c>
      <c r="U52" s="157">
        <f>('12-18 лет  (1-20 день)'!E266)</f>
        <v>74.39</v>
      </c>
      <c r="V52" s="118">
        <f t="shared" si="69"/>
        <v>73.5079051383399</v>
      </c>
      <c r="W52" s="157">
        <f>('12-18 лет  (1-20 день)'!F266)</f>
        <v>288.18</v>
      </c>
      <c r="X52" s="118">
        <f t="shared" si="70"/>
        <v>68.4025634939473</v>
      </c>
    </row>
    <row r="53" ht="13.5" spans="6:24">
      <c r="F53" s="117" t="s">
        <v>321</v>
      </c>
      <c r="G53" s="118">
        <f>('12-18 лет  (1-20 день)'!D279)</f>
        <v>23.5</v>
      </c>
      <c r="H53" s="118">
        <f t="shared" si="71"/>
        <v>23.7373737373737</v>
      </c>
      <c r="I53" s="118">
        <f>('12-18 лет  (1-20 день)'!E279)</f>
        <v>22.86</v>
      </c>
      <c r="J53" s="118">
        <f t="shared" si="72"/>
        <v>22.5889328063241</v>
      </c>
      <c r="K53" s="118">
        <f>('12-18 лет  (1-20 день)'!F279)</f>
        <v>101.65</v>
      </c>
      <c r="L53" s="118">
        <f t="shared" si="64"/>
        <v>24.1276999762639</v>
      </c>
      <c r="M53" s="138">
        <f>('12-18 лет  (1-20 день)'!D288)</f>
        <v>0</v>
      </c>
      <c r="N53" s="118">
        <f t="shared" si="65"/>
        <v>0</v>
      </c>
      <c r="O53" s="138">
        <f>('12-18 лет  (1-20 день)'!E288)</f>
        <v>0</v>
      </c>
      <c r="P53" s="118">
        <f t="shared" si="66"/>
        <v>0</v>
      </c>
      <c r="Q53" s="138">
        <f>('12-18 лет  (1-20 день)'!F288)</f>
        <v>0</v>
      </c>
      <c r="R53" s="137">
        <f t="shared" si="67"/>
        <v>0</v>
      </c>
      <c r="S53" s="159">
        <f>('12-18 лет  (1-20 день)'!D292)</f>
        <v>73.06</v>
      </c>
      <c r="T53" s="118">
        <f t="shared" si="68"/>
        <v>73.7979797979798</v>
      </c>
      <c r="U53" s="159">
        <f>('12-18 лет  (1-20 день)'!E292)</f>
        <v>69.22</v>
      </c>
      <c r="V53" s="118">
        <f t="shared" si="69"/>
        <v>68.399209486166</v>
      </c>
      <c r="W53" s="159">
        <f>('12-18 лет  (1-20 день)'!F292)</f>
        <v>309.22</v>
      </c>
      <c r="X53" s="118">
        <f t="shared" si="70"/>
        <v>73.3966294801804</v>
      </c>
    </row>
    <row r="54" spans="6:24">
      <c r="F54" s="120" t="s">
        <v>322</v>
      </c>
      <c r="G54" s="121">
        <f>AVERAGE(G48:G53)</f>
        <v>23.8566666666667</v>
      </c>
      <c r="H54" s="121">
        <f t="shared" ref="H54:R54" si="73">AVERAGE(H48:H53)</f>
        <v>24.0976430976431</v>
      </c>
      <c r="I54" s="121">
        <f t="shared" si="73"/>
        <v>22.845</v>
      </c>
      <c r="J54" s="121">
        <f t="shared" si="73"/>
        <v>22.5741106719368</v>
      </c>
      <c r="K54" s="121">
        <f t="shared" si="73"/>
        <v>99.0016666666667</v>
      </c>
      <c r="L54" s="121">
        <f t="shared" si="73"/>
        <v>23.4990901178891</v>
      </c>
      <c r="M54" s="121">
        <f t="shared" si="73"/>
        <v>21.46</v>
      </c>
      <c r="N54" s="121">
        <f t="shared" si="73"/>
        <v>21.6767676767677</v>
      </c>
      <c r="O54" s="121">
        <f t="shared" si="73"/>
        <v>22.415</v>
      </c>
      <c r="P54" s="121">
        <f t="shared" si="73"/>
        <v>22.149209486166</v>
      </c>
      <c r="Q54" s="121">
        <f t="shared" si="73"/>
        <v>96.04</v>
      </c>
      <c r="R54" s="121">
        <f t="shared" si="73"/>
        <v>22.7961072869689</v>
      </c>
      <c r="S54" s="121">
        <f t="shared" ref="S54:X54" si="74">AVERAGE(S48:S53)</f>
        <v>32.935</v>
      </c>
      <c r="T54" s="121">
        <f t="shared" si="74"/>
        <v>33.2676767676768</v>
      </c>
      <c r="U54" s="121">
        <f t="shared" si="74"/>
        <v>36.66</v>
      </c>
      <c r="V54" s="121">
        <f t="shared" si="74"/>
        <v>36.2252964426877</v>
      </c>
      <c r="W54" s="121">
        <f t="shared" si="74"/>
        <v>150.196666666667</v>
      </c>
      <c r="X54" s="121">
        <f t="shared" si="74"/>
        <v>35.6507635097713</v>
      </c>
    </row>
    <row r="55" ht="13.5" spans="6:24">
      <c r="F55" s="122"/>
      <c r="G55" s="123"/>
      <c r="H55" s="123"/>
      <c r="I55" s="123"/>
      <c r="J55" s="123"/>
      <c r="K55" s="123"/>
      <c r="L55" s="123"/>
      <c r="M55" s="123"/>
      <c r="N55" s="139"/>
      <c r="O55" s="123"/>
      <c r="P55" s="123"/>
      <c r="Q55" s="123"/>
      <c r="R55" s="139"/>
      <c r="S55" s="123"/>
      <c r="T55" s="123"/>
      <c r="U55" s="123"/>
      <c r="V55" s="123"/>
      <c r="W55" s="123"/>
      <c r="X55" s="123"/>
    </row>
    <row r="56" ht="13.5" spans="6:24">
      <c r="F56" s="117" t="s">
        <v>323</v>
      </c>
      <c r="G56" s="118">
        <f>('12-18 лет  (1-20 день)'!D304)</f>
        <v>23.61</v>
      </c>
      <c r="H56" s="118">
        <f t="shared" ref="H56:H61" si="75">(G56*25)/24.75</f>
        <v>23.8484848484848</v>
      </c>
      <c r="I56" s="118">
        <f>('12-18 лет  (1-20 день)'!E304)</f>
        <v>24.19</v>
      </c>
      <c r="J56" s="118">
        <f t="shared" ref="J56:J61" si="76">(I56*25)/25.3</f>
        <v>23.903162055336</v>
      </c>
      <c r="K56" s="118">
        <f>('12-18 лет  (1-20 день)'!F304)</f>
        <v>95.66</v>
      </c>
      <c r="L56" s="118">
        <f t="shared" ref="L56:L61" si="77">(K56*25)/105.325</f>
        <v>22.7059102777118</v>
      </c>
      <c r="M56" s="137">
        <f>('12-18 лет  (1-20 день)'!D313)</f>
        <v>0</v>
      </c>
      <c r="N56" s="138">
        <f t="shared" ref="N56:N61" si="78">(M56*35)/34.65</f>
        <v>0</v>
      </c>
      <c r="O56" s="138">
        <f>('12-18 лет  (1-20 день)'!E313)</f>
        <v>0</v>
      </c>
      <c r="P56" s="118">
        <f t="shared" ref="P56:P61" si="79">(O56*35)/35.42</f>
        <v>0</v>
      </c>
      <c r="Q56" s="138">
        <f>('12-18 лет  (1-20 день)'!F313)</f>
        <v>0</v>
      </c>
      <c r="R56" s="138">
        <f t="shared" ref="R56:R61" si="80">(Q56*35)/147.455</f>
        <v>0</v>
      </c>
      <c r="S56" s="157">
        <f>('12-18 лет  (1-20 день)'!D317)</f>
        <v>76.53</v>
      </c>
      <c r="T56" s="118">
        <f t="shared" ref="T56:T61" si="81">(S56*15)/14.85</f>
        <v>77.3030303030303</v>
      </c>
      <c r="U56" s="157">
        <f>('12-18 лет  (1-20 день)'!E317)</f>
        <v>74.5</v>
      </c>
      <c r="V56" s="118">
        <f t="shared" ref="V56:V61" si="82">(U56*15)/15.18</f>
        <v>73.6166007905138</v>
      </c>
      <c r="W56" s="157">
        <f>('12-18 лет  (1-20 день)'!F317)</f>
        <v>327.01</v>
      </c>
      <c r="X56" s="118">
        <f t="shared" ref="X56:X61" si="83">(W56*15)/63.195</f>
        <v>77.6192736767149</v>
      </c>
    </row>
    <row r="57" ht="13.5" spans="6:24">
      <c r="F57" s="117" t="s">
        <v>324</v>
      </c>
      <c r="G57" s="118">
        <f>('12-18 лет  (1-20 день)'!D332)</f>
        <v>0</v>
      </c>
      <c r="H57" s="118">
        <f t="shared" si="75"/>
        <v>0</v>
      </c>
      <c r="I57" s="118">
        <f>('12-18 лет  (1-20 день)'!E332)</f>
        <v>0</v>
      </c>
      <c r="J57" s="118">
        <f t="shared" si="76"/>
        <v>0</v>
      </c>
      <c r="K57" s="118">
        <f>('12-18 лет  (1-20 день)'!F332)</f>
        <v>0</v>
      </c>
      <c r="L57" s="118">
        <f t="shared" si="77"/>
        <v>0</v>
      </c>
      <c r="M57" s="118">
        <f>('12-18 лет  (1-20 день)'!D341)</f>
        <v>9.5</v>
      </c>
      <c r="N57" s="118">
        <f t="shared" si="78"/>
        <v>9.5959595959596</v>
      </c>
      <c r="O57" s="138">
        <f>('12-18 лет  (1-20 день)'!E341)</f>
        <v>11.1</v>
      </c>
      <c r="P57" s="118">
        <f t="shared" si="79"/>
        <v>10.9683794466403</v>
      </c>
      <c r="Q57" s="138">
        <f>('12-18 лет  (1-20 день)'!F341)</f>
        <v>64</v>
      </c>
      <c r="R57" s="140">
        <f t="shared" si="80"/>
        <v>15.1910752432946</v>
      </c>
      <c r="S57" s="159">
        <f>('12-18 лет  (1-20 день)'!D345)</f>
        <v>0</v>
      </c>
      <c r="T57" s="118">
        <f t="shared" si="81"/>
        <v>0</v>
      </c>
      <c r="U57" s="159">
        <f>('12-18 лет  (1-20 день)'!E345)</f>
        <v>0</v>
      </c>
      <c r="V57" s="118">
        <f t="shared" si="82"/>
        <v>0</v>
      </c>
      <c r="W57" s="159">
        <f>('12-18 лет  (1-20 день)'!F345)</f>
        <v>0</v>
      </c>
      <c r="X57" s="118">
        <f t="shared" si="83"/>
        <v>0</v>
      </c>
    </row>
    <row r="58" ht="13.5" spans="6:24">
      <c r="F58" s="117" t="s">
        <v>325</v>
      </c>
      <c r="G58" s="118">
        <f>('12-18 лет  (1-20 день)'!D358)</f>
        <v>0</v>
      </c>
      <c r="H58" s="118">
        <f t="shared" si="75"/>
        <v>0</v>
      </c>
      <c r="I58" s="118">
        <f>('12-18 лет  (1-20 день)'!E358)</f>
        <v>0</v>
      </c>
      <c r="J58" s="118">
        <f t="shared" si="76"/>
        <v>0</v>
      </c>
      <c r="K58" s="118">
        <f>('12-18 лет  (1-20 день)'!F358)</f>
        <v>0</v>
      </c>
      <c r="L58" s="118">
        <f t="shared" si="77"/>
        <v>0</v>
      </c>
      <c r="M58" s="118">
        <f>('12-18 лет  (1-20 день)'!D366)</f>
        <v>0</v>
      </c>
      <c r="N58" s="118">
        <f t="shared" si="78"/>
        <v>0</v>
      </c>
      <c r="O58" s="118">
        <f>('12-18 лет  (1-20 день)'!E366)</f>
        <v>0</v>
      </c>
      <c r="P58" s="118">
        <f t="shared" si="79"/>
        <v>0</v>
      </c>
      <c r="Q58" s="137">
        <f>('12-18 лет  (1-20 день)'!F366)</f>
        <v>0</v>
      </c>
      <c r="R58" s="138">
        <f t="shared" si="80"/>
        <v>0</v>
      </c>
      <c r="S58" s="156">
        <f>('12-18 лет  (1-20 день)'!D370)</f>
        <v>77.69</v>
      </c>
      <c r="T58" s="118">
        <f t="shared" si="81"/>
        <v>78.4747474747475</v>
      </c>
      <c r="U58" s="156">
        <f>('12-18 лет  (1-20 день)'!E370)</f>
        <v>83.02</v>
      </c>
      <c r="V58" s="118">
        <f t="shared" si="82"/>
        <v>82.0355731225296</v>
      </c>
      <c r="W58" s="156">
        <f>('12-18 лет  (1-20 день)'!F370)</f>
        <v>318.52</v>
      </c>
      <c r="X58" s="118">
        <f t="shared" si="83"/>
        <v>75.6040826014716</v>
      </c>
    </row>
    <row r="59" ht="13.5" spans="6:24">
      <c r="F59" s="117" t="s">
        <v>326</v>
      </c>
      <c r="G59" s="118">
        <f>('12-18 лет  (1-20 день)'!D383)</f>
        <v>21.91</v>
      </c>
      <c r="H59" s="118">
        <f t="shared" si="75"/>
        <v>22.1313131313131</v>
      </c>
      <c r="I59" s="118">
        <f>('12-18 лет  (1-20 день)'!E383)</f>
        <v>23.67</v>
      </c>
      <c r="J59" s="118">
        <f t="shared" si="76"/>
        <v>23.3893280632411</v>
      </c>
      <c r="K59" s="118">
        <f>('12-18 лет  (1-20 день)'!F383)</f>
        <v>103.95</v>
      </c>
      <c r="L59" s="118">
        <f t="shared" si="77"/>
        <v>24.6736292428198</v>
      </c>
      <c r="M59" s="118">
        <f>('12-18 лет  (1-20 день)'!D392)</f>
        <v>0</v>
      </c>
      <c r="N59" s="118">
        <f t="shared" si="78"/>
        <v>0</v>
      </c>
      <c r="O59" s="118">
        <f>('12-18 лет  (1-20 день)'!E392)</f>
        <v>0</v>
      </c>
      <c r="P59" s="118">
        <f t="shared" si="79"/>
        <v>0</v>
      </c>
      <c r="Q59" s="137">
        <f>('12-18 лет  (1-20 день)'!F392)</f>
        <v>0</v>
      </c>
      <c r="R59" s="138">
        <f t="shared" si="80"/>
        <v>0</v>
      </c>
      <c r="S59" s="156">
        <f>('12-18 лет  (1-20 день)'!D396)</f>
        <v>66.23</v>
      </c>
      <c r="T59" s="118">
        <f t="shared" si="81"/>
        <v>66.8989898989899</v>
      </c>
      <c r="U59" s="156">
        <f>('12-18 лет  (1-20 день)'!E396)</f>
        <v>76.75</v>
      </c>
      <c r="V59" s="118">
        <f t="shared" si="82"/>
        <v>75.8399209486166</v>
      </c>
      <c r="W59" s="156">
        <f>('12-18 лет  (1-20 день)'!F396)</f>
        <v>294.96</v>
      </c>
      <c r="X59" s="118">
        <f t="shared" si="83"/>
        <v>70.0118680275338</v>
      </c>
    </row>
    <row r="60" ht="13.5" spans="6:24">
      <c r="F60" s="117" t="s">
        <v>327</v>
      </c>
      <c r="G60" s="118">
        <f>('12-18 лет  (1-20 день)'!D408)</f>
        <v>23.65</v>
      </c>
      <c r="H60" s="118">
        <f t="shared" si="75"/>
        <v>23.8888888888889</v>
      </c>
      <c r="I60" s="118">
        <f>('12-18 лет  (1-20 день)'!E408)</f>
        <v>24.37</v>
      </c>
      <c r="J60" s="118">
        <f t="shared" si="76"/>
        <v>24.0810276679842</v>
      </c>
      <c r="K60" s="118">
        <f>('12-18 лет  (1-20 день)'!F408)</f>
        <v>99.38</v>
      </c>
      <c r="L60" s="118">
        <f t="shared" si="77"/>
        <v>23.5888915262283</v>
      </c>
      <c r="M60" s="118">
        <f>('12-18 лет  (1-20 день)'!D416)</f>
        <v>33.35</v>
      </c>
      <c r="N60" s="125">
        <f t="shared" si="78"/>
        <v>33.6868686868687</v>
      </c>
      <c r="O60" s="125">
        <f>('12-18 лет  (1-20 день)'!E416)</f>
        <v>33.29</v>
      </c>
      <c r="P60" s="118">
        <f t="shared" si="79"/>
        <v>32.895256916996</v>
      </c>
      <c r="Q60" s="140">
        <f>('12-18 лет  (1-20 день)'!F416)</f>
        <v>141.95</v>
      </c>
      <c r="R60" s="138">
        <f t="shared" si="80"/>
        <v>33.693330168526</v>
      </c>
      <c r="S60" s="156">
        <f>('12-18 лет  (1-20 день)'!D420)</f>
        <v>15.7</v>
      </c>
      <c r="T60" s="125">
        <f t="shared" si="81"/>
        <v>15.8585858585859</v>
      </c>
      <c r="U60" s="157">
        <f>('12-18 лет  (1-20 день)'!E420)</f>
        <v>10.7</v>
      </c>
      <c r="V60" s="118">
        <f t="shared" si="82"/>
        <v>10.5731225296443</v>
      </c>
      <c r="W60" s="157">
        <f>('12-18 лет  (1-20 день)'!F420)</f>
        <v>87.77</v>
      </c>
      <c r="X60" s="118">
        <f t="shared" si="83"/>
        <v>20.8331355328744</v>
      </c>
    </row>
    <row r="61" ht="13.5" spans="6:24">
      <c r="F61" s="124" t="s">
        <v>328</v>
      </c>
      <c r="G61" s="125">
        <f>('12-18 лет  (1-20 день)'!D432)</f>
        <v>3.2</v>
      </c>
      <c r="H61" s="118">
        <f t="shared" si="75"/>
        <v>3.23232323232323</v>
      </c>
      <c r="I61" s="125">
        <f>('12-18 лет  (1-20 день)'!E432)</f>
        <v>2.7</v>
      </c>
      <c r="J61" s="118">
        <f t="shared" si="76"/>
        <v>2.66798418972332</v>
      </c>
      <c r="K61" s="125">
        <f>('12-18 лет  (1-20 день)'!F432)</f>
        <v>15.9</v>
      </c>
      <c r="L61" s="118">
        <f t="shared" si="77"/>
        <v>3.77403275575599</v>
      </c>
      <c r="M61" s="140">
        <f>('12-18 лет  (1-20 день)'!D441)</f>
        <v>31.87</v>
      </c>
      <c r="N61" s="138">
        <f t="shared" si="78"/>
        <v>32.1919191919192</v>
      </c>
      <c r="O61" s="138">
        <f>('12-18 лет  (1-20 день)'!E441)</f>
        <v>35.38</v>
      </c>
      <c r="P61" s="118">
        <f t="shared" si="79"/>
        <v>34.9604743083004</v>
      </c>
      <c r="Q61" s="138">
        <f>('12-18 лет  (1-20 день)'!F441)</f>
        <v>142.71</v>
      </c>
      <c r="R61" s="138">
        <f t="shared" si="80"/>
        <v>33.8737241870401</v>
      </c>
      <c r="S61" s="158">
        <f>('12-18 лет  (1-20 день)'!D445)</f>
        <v>15.65</v>
      </c>
      <c r="T61" s="138">
        <f t="shared" si="81"/>
        <v>15.8080808080808</v>
      </c>
      <c r="U61" s="159">
        <f>('12-18 лет  (1-20 день)'!E445)</f>
        <v>22.85</v>
      </c>
      <c r="V61" s="118">
        <f t="shared" si="82"/>
        <v>22.5790513833992</v>
      </c>
      <c r="W61" s="159">
        <f>('12-18 лет  (1-20 день)'!F445)</f>
        <v>97.8</v>
      </c>
      <c r="X61" s="118">
        <f t="shared" si="83"/>
        <v>23.2138618561595</v>
      </c>
    </row>
    <row r="62" spans="6:24">
      <c r="F62" s="126" t="s">
        <v>329</v>
      </c>
      <c r="G62" s="121">
        <f>AVERAGE(G56:G61)</f>
        <v>12.0616666666667</v>
      </c>
      <c r="H62" s="121">
        <f t="shared" ref="H62:R62" si="84">AVERAGE(H56:H61)</f>
        <v>12.1835016835017</v>
      </c>
      <c r="I62" s="121">
        <f t="shared" si="84"/>
        <v>12.4883333333333</v>
      </c>
      <c r="J62" s="121">
        <f t="shared" si="84"/>
        <v>12.3402503293808</v>
      </c>
      <c r="K62" s="121">
        <f t="shared" si="84"/>
        <v>52.4816666666667</v>
      </c>
      <c r="L62" s="121">
        <f t="shared" si="84"/>
        <v>12.4570773004193</v>
      </c>
      <c r="M62" s="121">
        <f t="shared" si="84"/>
        <v>12.4533333333333</v>
      </c>
      <c r="N62" s="141">
        <f t="shared" si="84"/>
        <v>12.5791245791246</v>
      </c>
      <c r="O62" s="121">
        <f t="shared" si="84"/>
        <v>13.295</v>
      </c>
      <c r="P62" s="121">
        <f t="shared" si="84"/>
        <v>13.1373517786561</v>
      </c>
      <c r="Q62" s="121">
        <f t="shared" si="84"/>
        <v>58.11</v>
      </c>
      <c r="R62" s="141">
        <f t="shared" si="84"/>
        <v>13.7930215998101</v>
      </c>
      <c r="S62" s="121">
        <f t="shared" ref="S62:X62" si="85">AVERAGE(S56:S61)</f>
        <v>41.9666666666667</v>
      </c>
      <c r="T62" s="141">
        <f t="shared" si="85"/>
        <v>42.3905723905724</v>
      </c>
      <c r="U62" s="121">
        <f t="shared" si="85"/>
        <v>44.6366666666667</v>
      </c>
      <c r="V62" s="121">
        <f t="shared" si="85"/>
        <v>44.1073781291173</v>
      </c>
      <c r="W62" s="121">
        <f t="shared" si="85"/>
        <v>187.676666666667</v>
      </c>
      <c r="X62" s="121">
        <f t="shared" si="85"/>
        <v>44.5470369491257</v>
      </c>
    </row>
    <row r="63" ht="13.5" spans="6:24">
      <c r="F63" s="127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</row>
  </sheetData>
  <mergeCells count="178">
    <mergeCell ref="F2:X2"/>
    <mergeCell ref="F34:X34"/>
    <mergeCell ref="F4:F7"/>
    <mergeCell ref="F14:F15"/>
    <mergeCell ref="F22:F23"/>
    <mergeCell ref="F30:F31"/>
    <mergeCell ref="F36:F39"/>
    <mergeCell ref="F46:F47"/>
    <mergeCell ref="F54:F55"/>
    <mergeCell ref="F62:F63"/>
    <mergeCell ref="G6:G7"/>
    <mergeCell ref="G14:G15"/>
    <mergeCell ref="G22:G23"/>
    <mergeCell ref="G30:G31"/>
    <mergeCell ref="G38:G39"/>
    <mergeCell ref="G46:G47"/>
    <mergeCell ref="G54:G55"/>
    <mergeCell ref="G62:G63"/>
    <mergeCell ref="H6:H7"/>
    <mergeCell ref="H14:H15"/>
    <mergeCell ref="H22:H23"/>
    <mergeCell ref="H30:H31"/>
    <mergeCell ref="H38:H39"/>
    <mergeCell ref="H46:H47"/>
    <mergeCell ref="H54:H55"/>
    <mergeCell ref="H62:H63"/>
    <mergeCell ref="I6:I7"/>
    <mergeCell ref="I14:I15"/>
    <mergeCell ref="I22:I23"/>
    <mergeCell ref="I30:I31"/>
    <mergeCell ref="I38:I39"/>
    <mergeCell ref="I46:I47"/>
    <mergeCell ref="I54:I55"/>
    <mergeCell ref="I62:I63"/>
    <mergeCell ref="J6:J7"/>
    <mergeCell ref="J14:J15"/>
    <mergeCell ref="J22:J23"/>
    <mergeCell ref="J30:J31"/>
    <mergeCell ref="J38:J39"/>
    <mergeCell ref="J46:J47"/>
    <mergeCell ref="J54:J55"/>
    <mergeCell ref="J62:J63"/>
    <mergeCell ref="K6:K7"/>
    <mergeCell ref="K14:K15"/>
    <mergeCell ref="K22:K23"/>
    <mergeCell ref="K30:K31"/>
    <mergeCell ref="K38:K39"/>
    <mergeCell ref="K46:K47"/>
    <mergeCell ref="K54:K55"/>
    <mergeCell ref="K62:K63"/>
    <mergeCell ref="L6:L7"/>
    <mergeCell ref="L14:L15"/>
    <mergeCell ref="L22:L23"/>
    <mergeCell ref="L30:L31"/>
    <mergeCell ref="L38:L39"/>
    <mergeCell ref="L46:L47"/>
    <mergeCell ref="L54:L55"/>
    <mergeCell ref="L62:L63"/>
    <mergeCell ref="M6:M7"/>
    <mergeCell ref="M14:M15"/>
    <mergeCell ref="M22:M23"/>
    <mergeCell ref="M30:M31"/>
    <mergeCell ref="M38:M39"/>
    <mergeCell ref="M46:M47"/>
    <mergeCell ref="M54:M55"/>
    <mergeCell ref="M62:M63"/>
    <mergeCell ref="N6:N7"/>
    <mergeCell ref="N14:N15"/>
    <mergeCell ref="N22:N23"/>
    <mergeCell ref="N30:N31"/>
    <mergeCell ref="N38:N39"/>
    <mergeCell ref="N46:N47"/>
    <mergeCell ref="N54:N55"/>
    <mergeCell ref="N62:N63"/>
    <mergeCell ref="O6:O7"/>
    <mergeCell ref="O14:O15"/>
    <mergeCell ref="O22:O23"/>
    <mergeCell ref="O30:O31"/>
    <mergeCell ref="O38:O39"/>
    <mergeCell ref="O46:O47"/>
    <mergeCell ref="O54:O55"/>
    <mergeCell ref="O62:O63"/>
    <mergeCell ref="P6:P7"/>
    <mergeCell ref="P14:P15"/>
    <mergeCell ref="P22:P23"/>
    <mergeCell ref="P30:P31"/>
    <mergeCell ref="P38:P39"/>
    <mergeCell ref="P46:P47"/>
    <mergeCell ref="P54:P55"/>
    <mergeCell ref="P62:P63"/>
    <mergeCell ref="Q6:Q7"/>
    <mergeCell ref="Q14:Q15"/>
    <mergeCell ref="Q22:Q23"/>
    <mergeCell ref="Q30:Q31"/>
    <mergeCell ref="Q38:Q39"/>
    <mergeCell ref="Q46:Q47"/>
    <mergeCell ref="Q54:Q55"/>
    <mergeCell ref="Q62:Q63"/>
    <mergeCell ref="R6:R7"/>
    <mergeCell ref="R14:R15"/>
    <mergeCell ref="R22:R23"/>
    <mergeCell ref="R30:R31"/>
    <mergeCell ref="R38:R39"/>
    <mergeCell ref="R46:R47"/>
    <mergeCell ref="R54:R55"/>
    <mergeCell ref="R62:R63"/>
    <mergeCell ref="S6:S7"/>
    <mergeCell ref="S14:S15"/>
    <mergeCell ref="S22:S23"/>
    <mergeCell ref="S30:S31"/>
    <mergeCell ref="S38:S39"/>
    <mergeCell ref="S46:S47"/>
    <mergeCell ref="S54:S55"/>
    <mergeCell ref="S62:S63"/>
    <mergeCell ref="T6:T7"/>
    <mergeCell ref="T14:T15"/>
    <mergeCell ref="T22:T23"/>
    <mergeCell ref="T30:T31"/>
    <mergeCell ref="T38:T39"/>
    <mergeCell ref="T46:T47"/>
    <mergeCell ref="T54:T55"/>
    <mergeCell ref="T62:T63"/>
    <mergeCell ref="U6:U7"/>
    <mergeCell ref="U14:U15"/>
    <mergeCell ref="U22:U23"/>
    <mergeCell ref="U30:U31"/>
    <mergeCell ref="U38:U39"/>
    <mergeCell ref="U46:U47"/>
    <mergeCell ref="U54:U55"/>
    <mergeCell ref="U62:U63"/>
    <mergeCell ref="V6:V7"/>
    <mergeCell ref="V14:V15"/>
    <mergeCell ref="V22:V23"/>
    <mergeCell ref="V30:V31"/>
    <mergeCell ref="V38:V39"/>
    <mergeCell ref="V46:V47"/>
    <mergeCell ref="V54:V55"/>
    <mergeCell ref="V62:V63"/>
    <mergeCell ref="W6:W7"/>
    <mergeCell ref="W14:W15"/>
    <mergeCell ref="W22:W23"/>
    <mergeCell ref="W30:W31"/>
    <mergeCell ref="W38:W39"/>
    <mergeCell ref="W46:W47"/>
    <mergeCell ref="W54:W55"/>
    <mergeCell ref="W62:W63"/>
    <mergeCell ref="X6:X7"/>
    <mergeCell ref="X14:X15"/>
    <mergeCell ref="X22:X23"/>
    <mergeCell ref="X30:X31"/>
    <mergeCell ref="X38:X39"/>
    <mergeCell ref="X46:X47"/>
    <mergeCell ref="X54:X55"/>
    <mergeCell ref="X62:X63"/>
    <mergeCell ref="Y6:Y7"/>
    <mergeCell ref="Y14:Y15"/>
    <mergeCell ref="Y22:Y23"/>
    <mergeCell ref="Y30:Y31"/>
    <mergeCell ref="Z6:Z7"/>
    <mergeCell ref="Z14:Z15"/>
    <mergeCell ref="Z22:Z23"/>
    <mergeCell ref="Z30:Z31"/>
    <mergeCell ref="AA6:AA7"/>
    <mergeCell ref="AA14:AA15"/>
    <mergeCell ref="AA22:AA23"/>
    <mergeCell ref="AA30:AA31"/>
    <mergeCell ref="AB6:AB7"/>
    <mergeCell ref="AB14:AB15"/>
    <mergeCell ref="AB22:AB23"/>
    <mergeCell ref="AB30:AB31"/>
    <mergeCell ref="G3:L5"/>
    <mergeCell ref="M3:R5"/>
    <mergeCell ref="S3:X5"/>
    <mergeCell ref="Y3:Z5"/>
    <mergeCell ref="AA3:AB5"/>
    <mergeCell ref="G35:L37"/>
    <mergeCell ref="M35:R37"/>
    <mergeCell ref="S35:X37"/>
  </mergeCells>
  <pageMargins left="0.708661417322835" right="0.708661417322835" top="0.748031496062992" bottom="0.748031496062992" header="0.31496062992126" footer="0.31496062992126"/>
  <pageSetup paperSize="9" scale="75" orientation="portrait"/>
  <headerFooter/>
  <ignoredErrors>
    <ignoredError sqref="G1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9" id="{784d4fdf-68e3-444e-9d4c-a81c8402ae6b}">
            <x14:iconSet iconSet="3TrafficLights1"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Y8:Y15</xm:sqref>
        </x14:conditionalFormatting>
        <x14:conditionalFormatting xmlns:xm="http://schemas.microsoft.com/office/excel/2006/main">
          <x14:cfRule type="iconSet" priority="22" id="{b521b691-c202-415c-91e3-90722dc685c0}">
            <x14:iconSet iconSet="3TrafficLights1"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Y16:Y21</xm:sqref>
        </x14:conditionalFormatting>
        <x14:conditionalFormatting xmlns:xm="http://schemas.microsoft.com/office/excel/2006/main">
          <x14:cfRule type="iconSet" priority="19" id="{f4a48d72-1723-4e6e-bde8-304f02cc9fc1}">
            <x14:iconSet iconSet="3TrafficLights1"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Y22:Y23</xm:sqref>
        </x14:conditionalFormatting>
        <x14:conditionalFormatting xmlns:xm="http://schemas.microsoft.com/office/excel/2006/main">
          <x14:cfRule type="iconSet" priority="13" id="{c897e860-67f4-47c3-8ff0-1ae15bdd3766}">
            <x14:iconSet iconSet="3TrafficLights1"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Y24:Y31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6"/>
  <dimension ref="A2:P13"/>
  <sheetViews>
    <sheetView workbookViewId="0">
      <selection activeCell="H19" sqref="H19"/>
    </sheetView>
  </sheetViews>
  <sheetFormatPr defaultColWidth="9" defaultRowHeight="12.75"/>
  <cols>
    <col min="1" max="1" width="14.7142857142857" customWidth="1"/>
    <col min="2" max="2" width="27" customWidth="1"/>
  </cols>
  <sheetData>
    <row r="2" ht="39.95" customHeight="1" spans="1:15">
      <c r="A2" s="86" t="s">
        <v>95</v>
      </c>
      <c r="B2" s="87" t="s">
        <v>96</v>
      </c>
      <c r="C2" s="88">
        <v>60</v>
      </c>
      <c r="D2" s="89">
        <v>10.36</v>
      </c>
      <c r="E2" s="89">
        <v>7.28</v>
      </c>
      <c r="F2" s="89">
        <v>19.87</v>
      </c>
      <c r="G2" s="89">
        <f>(D2*4)+(E2*9)+(F2*4)</f>
        <v>186.44</v>
      </c>
      <c r="H2" s="89">
        <v>0.1</v>
      </c>
      <c r="I2" s="89">
        <v>0</v>
      </c>
      <c r="J2" s="89">
        <v>75</v>
      </c>
      <c r="K2" s="100">
        <v>0.28</v>
      </c>
      <c r="L2" s="89">
        <v>128.22</v>
      </c>
      <c r="M2" s="89">
        <v>102.1</v>
      </c>
      <c r="N2" s="89">
        <v>9</v>
      </c>
      <c r="O2" s="101">
        <v>0.9</v>
      </c>
    </row>
    <row r="3" ht="39.95" customHeight="1"/>
    <row r="4" s="2" customFormat="1" ht="18" customHeight="1" spans="1:15">
      <c r="A4" s="86" t="s">
        <v>339</v>
      </c>
      <c r="B4" s="90" t="s">
        <v>340</v>
      </c>
      <c r="C4" s="88">
        <v>30</v>
      </c>
      <c r="D4" s="89">
        <v>2.31</v>
      </c>
      <c r="E4" s="89">
        <v>4.65</v>
      </c>
      <c r="F4" s="89">
        <v>20.67</v>
      </c>
      <c r="G4" s="89">
        <f>(D4*4)+(E4*9)+(F4*4)</f>
        <v>133.77</v>
      </c>
      <c r="H4" s="89">
        <v>0.02</v>
      </c>
      <c r="I4" s="89">
        <v>5</v>
      </c>
      <c r="J4" s="89">
        <v>0</v>
      </c>
      <c r="K4" s="89">
        <v>0.4</v>
      </c>
      <c r="L4" s="89">
        <v>19</v>
      </c>
      <c r="M4" s="89">
        <v>12</v>
      </c>
      <c r="N4" s="89">
        <v>16</v>
      </c>
      <c r="O4" s="101">
        <v>2.3</v>
      </c>
    </row>
    <row r="5" s="4" customFormat="1" ht="39.95" customHeight="1" spans="1:16">
      <c r="A5" s="86" t="s">
        <v>339</v>
      </c>
      <c r="B5" s="90" t="s">
        <v>340</v>
      </c>
      <c r="C5" s="88">
        <v>30</v>
      </c>
      <c r="D5" s="89">
        <v>2.31</v>
      </c>
      <c r="E5" s="89">
        <v>4.65</v>
      </c>
      <c r="F5" s="89">
        <v>20.67</v>
      </c>
      <c r="G5" s="89">
        <f>(D5*4)+(E5*9)+(F5*4)</f>
        <v>133.77</v>
      </c>
      <c r="H5" s="89">
        <v>0.02</v>
      </c>
      <c r="I5" s="89">
        <v>5</v>
      </c>
      <c r="J5" s="89">
        <v>0</v>
      </c>
      <c r="K5" s="89">
        <v>0.4</v>
      </c>
      <c r="L5" s="89">
        <v>19</v>
      </c>
      <c r="M5" s="89">
        <v>12</v>
      </c>
      <c r="N5" s="89">
        <v>16</v>
      </c>
      <c r="O5" s="101">
        <v>2.3</v>
      </c>
      <c r="P5" s="79"/>
    </row>
    <row r="6" ht="39.95" customHeight="1" spans="1:15">
      <c r="A6" s="91" t="s">
        <v>80</v>
      </c>
      <c r="B6" s="92" t="s">
        <v>81</v>
      </c>
      <c r="C6" s="93">
        <v>70</v>
      </c>
      <c r="D6" s="94">
        <v>0.56</v>
      </c>
      <c r="E6" s="94">
        <v>0.07</v>
      </c>
      <c r="F6" s="94">
        <v>1.12</v>
      </c>
      <c r="G6" s="94">
        <v>9.1</v>
      </c>
      <c r="H6" s="94">
        <v>0.02</v>
      </c>
      <c r="I6" s="94">
        <v>3.5</v>
      </c>
      <c r="J6" s="94">
        <v>0</v>
      </c>
      <c r="K6" s="102">
        <v>0</v>
      </c>
      <c r="L6" s="94">
        <v>16.1</v>
      </c>
      <c r="M6" s="94">
        <v>16.8</v>
      </c>
      <c r="N6" s="94">
        <v>9.8</v>
      </c>
      <c r="O6" s="103">
        <v>0.42</v>
      </c>
    </row>
    <row r="7" s="2" customFormat="1" ht="18" customHeight="1" spans="1:16">
      <c r="A7" s="86" t="s">
        <v>341</v>
      </c>
      <c r="B7" s="90" t="s">
        <v>342</v>
      </c>
      <c r="C7" s="88">
        <v>20</v>
      </c>
      <c r="D7" s="89">
        <v>1</v>
      </c>
      <c r="E7" s="89">
        <v>4.4</v>
      </c>
      <c r="F7" s="89">
        <v>13.8</v>
      </c>
      <c r="G7" s="89">
        <f>(D7*4)+(E7*9)+(F7*4)</f>
        <v>98.8</v>
      </c>
      <c r="H7" s="89">
        <v>0.02</v>
      </c>
      <c r="I7" s="89">
        <v>5</v>
      </c>
      <c r="J7" s="89">
        <v>0</v>
      </c>
      <c r="K7" s="100">
        <v>0.4</v>
      </c>
      <c r="L7" s="89">
        <v>19</v>
      </c>
      <c r="M7" s="89">
        <v>12</v>
      </c>
      <c r="N7" s="89">
        <v>16</v>
      </c>
      <c r="O7" s="101">
        <v>2.3</v>
      </c>
      <c r="P7" s="69"/>
    </row>
    <row r="8" s="2" customFormat="1" ht="37.5" spans="1:16">
      <c r="A8" s="95" t="s">
        <v>185</v>
      </c>
      <c r="B8" s="96" t="s">
        <v>186</v>
      </c>
      <c r="C8" s="97">
        <v>180</v>
      </c>
      <c r="D8" s="98">
        <v>18.92</v>
      </c>
      <c r="E8" s="98">
        <v>19.06</v>
      </c>
      <c r="F8" s="98">
        <v>56.77</v>
      </c>
      <c r="G8" s="89">
        <f>(D8*4)+(E8*9)+(F8*4)</f>
        <v>474.3</v>
      </c>
      <c r="H8" s="98">
        <v>0.27</v>
      </c>
      <c r="I8" s="98">
        <v>4.79</v>
      </c>
      <c r="J8" s="98">
        <v>0</v>
      </c>
      <c r="K8" s="104">
        <v>0</v>
      </c>
      <c r="L8" s="98">
        <v>234.44</v>
      </c>
      <c r="M8" s="98">
        <v>27.54</v>
      </c>
      <c r="N8" s="98">
        <v>4.2</v>
      </c>
      <c r="O8" s="105">
        <v>0.071</v>
      </c>
      <c r="P8" s="67"/>
    </row>
    <row r="9" ht="39.95" customHeight="1" spans="1:15">
      <c r="A9" s="86" t="s">
        <v>152</v>
      </c>
      <c r="B9" s="90" t="s">
        <v>153</v>
      </c>
      <c r="C9" s="99">
        <v>200</v>
      </c>
      <c r="D9" s="89">
        <v>17.64</v>
      </c>
      <c r="E9" s="89">
        <v>19.1</v>
      </c>
      <c r="F9" s="89">
        <v>50.54</v>
      </c>
      <c r="G9" s="89">
        <v>446</v>
      </c>
      <c r="H9" s="89">
        <v>0.23</v>
      </c>
      <c r="I9" s="89">
        <v>0.05</v>
      </c>
      <c r="J9" s="89">
        <v>97</v>
      </c>
      <c r="K9" s="89">
        <v>0.45</v>
      </c>
      <c r="L9" s="89">
        <v>258.65</v>
      </c>
      <c r="M9" s="89">
        <v>137.92</v>
      </c>
      <c r="N9" s="89">
        <v>1</v>
      </c>
      <c r="O9" s="101">
        <v>1.85</v>
      </c>
    </row>
    <row r="10" ht="39.95" customHeight="1" spans="1:15">
      <c r="A10" s="86" t="s">
        <v>53</v>
      </c>
      <c r="B10" s="90" t="s">
        <v>77</v>
      </c>
      <c r="C10" s="88">
        <v>100</v>
      </c>
      <c r="D10" s="89">
        <v>0.4</v>
      </c>
      <c r="E10" s="89">
        <v>0.3</v>
      </c>
      <c r="F10" s="89">
        <v>10.3</v>
      </c>
      <c r="G10" s="89">
        <v>47</v>
      </c>
      <c r="H10" s="89">
        <v>0.02</v>
      </c>
      <c r="I10" s="89">
        <v>5</v>
      </c>
      <c r="J10" s="89">
        <v>0</v>
      </c>
      <c r="K10" s="89">
        <v>0.4</v>
      </c>
      <c r="L10" s="89">
        <v>19</v>
      </c>
      <c r="M10" s="89">
        <v>12</v>
      </c>
      <c r="N10" s="89">
        <v>16</v>
      </c>
      <c r="O10" s="101">
        <v>2.3</v>
      </c>
    </row>
    <row r="11" ht="39.95" customHeight="1" spans="1:15">
      <c r="A11" s="86" t="s">
        <v>100</v>
      </c>
      <c r="B11" s="90" t="s">
        <v>101</v>
      </c>
      <c r="C11" s="88">
        <v>200</v>
      </c>
      <c r="D11" s="89">
        <v>0.1</v>
      </c>
      <c r="E11" s="89">
        <v>0</v>
      </c>
      <c r="F11" s="89">
        <v>15.2</v>
      </c>
      <c r="G11" s="89">
        <f>(D11*4)+(E11*9)+(F11*4)</f>
        <v>61.2</v>
      </c>
      <c r="H11" s="89">
        <v>0</v>
      </c>
      <c r="I11" s="89">
        <v>2.8</v>
      </c>
      <c r="J11" s="89">
        <v>0</v>
      </c>
      <c r="K11" s="89">
        <v>0</v>
      </c>
      <c r="L11" s="89">
        <v>14.2</v>
      </c>
      <c r="M11" s="89">
        <v>4</v>
      </c>
      <c r="N11" s="89">
        <v>2</v>
      </c>
      <c r="O11" s="101">
        <v>0.4</v>
      </c>
    </row>
    <row r="12" ht="39.95" customHeight="1"/>
    <row r="13" ht="39.95" customHeight="1"/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5"/>
  <sheetViews>
    <sheetView workbookViewId="0">
      <selection activeCell="L8" sqref="L8"/>
    </sheetView>
  </sheetViews>
  <sheetFormatPr defaultColWidth="9" defaultRowHeight="12.75" outlineLevelCol="1"/>
  <cols>
    <col min="1" max="1" width="26.2857142857143" customWidth="1"/>
    <col min="2" max="2" width="30.4285714285714" customWidth="1"/>
  </cols>
  <sheetData>
    <row r="1" ht="25.5" customHeight="1" spans="1:2">
      <c r="A1" s="85"/>
      <c r="B1" s="85"/>
    </row>
    <row r="2" ht="25.5" customHeight="1" spans="1:2">
      <c r="A2" s="85"/>
      <c r="B2" s="85"/>
    </row>
    <row r="3" ht="25.5" customHeight="1" spans="1:2">
      <c r="A3" s="85"/>
      <c r="B3" s="85"/>
    </row>
    <row r="4" ht="25.5" customHeight="1" spans="1:2">
      <c r="A4" s="85"/>
      <c r="B4" s="85"/>
    </row>
    <row r="5" ht="25.5" customHeight="1" spans="1:2">
      <c r="A5" s="85"/>
      <c r="B5" s="85"/>
    </row>
    <row r="6" ht="25.5" customHeight="1" spans="1:2">
      <c r="A6" s="85"/>
      <c r="B6" s="85"/>
    </row>
    <row r="7" ht="25.5" customHeight="1" spans="1:2">
      <c r="A7" s="85"/>
      <c r="B7" s="85"/>
    </row>
    <row r="8" ht="25.5" customHeight="1" spans="1:2">
      <c r="A8" s="85"/>
      <c r="B8" s="85"/>
    </row>
    <row r="9" ht="25.5" customHeight="1" spans="1:2">
      <c r="A9" s="85"/>
      <c r="B9" s="85"/>
    </row>
    <row r="10" ht="25.5" customHeight="1" spans="1:2">
      <c r="A10" s="85"/>
      <c r="B10" s="85"/>
    </row>
    <row r="11" ht="25.5" customHeight="1" spans="1:2">
      <c r="A11" s="85"/>
      <c r="B11" s="85"/>
    </row>
    <row r="12" ht="25.5" customHeight="1" spans="1:2">
      <c r="A12" s="85"/>
      <c r="B12" s="85"/>
    </row>
    <row r="13" ht="25.5" customHeight="1" spans="1:2">
      <c r="A13" s="85"/>
      <c r="B13" s="85"/>
    </row>
    <row r="14" ht="25.5" customHeight="1" spans="1:2">
      <c r="A14" s="85"/>
      <c r="B14" s="85"/>
    </row>
    <row r="15" ht="25.5" customHeight="1" spans="1:2">
      <c r="A15" s="85"/>
      <c r="B15" s="85"/>
    </row>
    <row r="16" ht="25.5" customHeight="1" spans="1:2">
      <c r="A16" s="85"/>
      <c r="B16" s="85"/>
    </row>
    <row r="17" ht="25.5" customHeight="1" spans="1:2">
      <c r="A17" s="85"/>
      <c r="B17" s="85"/>
    </row>
    <row r="18" ht="25.5" customHeight="1" spans="1:2">
      <c r="A18" s="85"/>
      <c r="B18" s="85"/>
    </row>
    <row r="19" ht="25.5" customHeight="1" spans="1:2">
      <c r="A19" s="85"/>
      <c r="B19" s="85"/>
    </row>
    <row r="20" ht="25.5" customHeight="1" spans="1:2">
      <c r="A20" s="85"/>
      <c r="B20" s="85"/>
    </row>
    <row r="21" ht="25.5" customHeight="1" spans="1:2">
      <c r="A21" s="85"/>
      <c r="B21" s="85"/>
    </row>
    <row r="22" ht="25.5" customHeight="1" spans="1:2">
      <c r="A22" s="85"/>
      <c r="B22" s="85"/>
    </row>
    <row r="23" ht="25.5" customHeight="1" spans="1:2">
      <c r="A23" s="85"/>
      <c r="B23" s="85"/>
    </row>
    <row r="24" ht="25.5" customHeight="1" spans="1:2">
      <c r="A24" s="85"/>
      <c r="B24" s="85"/>
    </row>
    <row r="25" ht="25.5" customHeight="1" spans="1:2">
      <c r="A25" s="85"/>
      <c r="B25" s="85"/>
    </row>
    <row r="26" ht="25.5" customHeight="1" spans="1:2">
      <c r="A26" s="85"/>
      <c r="B26" s="85"/>
    </row>
    <row r="27" ht="25.5" customHeight="1" spans="1:2">
      <c r="A27" s="85"/>
      <c r="B27" s="85"/>
    </row>
    <row r="28" ht="25.5" customHeight="1" spans="1:2">
      <c r="A28" s="85"/>
      <c r="B28" s="85"/>
    </row>
    <row r="29" ht="25.5" customHeight="1" spans="1:2">
      <c r="A29" s="85"/>
      <c r="B29" s="85"/>
    </row>
    <row r="30" ht="25.5" customHeight="1" spans="1:2">
      <c r="A30" s="85"/>
      <c r="B30" s="85"/>
    </row>
    <row r="31" ht="25.5" customHeight="1" spans="1:2">
      <c r="A31" s="85"/>
      <c r="B31" s="85"/>
    </row>
    <row r="32" ht="25.5" customHeight="1" spans="1:2">
      <c r="A32" s="85"/>
      <c r="B32" s="85"/>
    </row>
    <row r="33" ht="25.5" customHeight="1" spans="1:2">
      <c r="A33" s="85"/>
      <c r="B33" s="85"/>
    </row>
    <row r="34" ht="25.5" customHeight="1" spans="1:2">
      <c r="A34" s="85"/>
      <c r="B34" s="85"/>
    </row>
    <row r="35" ht="25.5" customHeight="1" spans="1:2">
      <c r="A35" s="85"/>
      <c r="B35" s="85"/>
    </row>
  </sheetData>
  <pageMargins left="0.7" right="0.7" top="0.75" bottom="0.75" header="0.3" footer="0.3"/>
  <pageSetup paperSize="9" scale="8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V13" sqref="V13"/>
    </sheetView>
  </sheetViews>
  <sheetFormatPr defaultColWidth="9" defaultRowHeight="12.75"/>
  <sheetData>
    <row r="1" s="1" customFormat="1" ht="15.75" customHeight="1" spans="1:15">
      <c r="A1" s="5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3.5" customHeight="1" spans="1:15">
      <c r="A2" s="8" t="s">
        <v>0</v>
      </c>
      <c r="B2" s="6"/>
      <c r="C2" s="6"/>
      <c r="D2" s="7"/>
      <c r="E2" s="7"/>
      <c r="F2" s="7"/>
      <c r="G2" s="7"/>
      <c r="H2" s="6"/>
      <c r="I2" s="7"/>
      <c r="J2" s="7"/>
      <c r="K2" s="7"/>
      <c r="L2" s="7"/>
      <c r="M2" s="7"/>
      <c r="N2" s="58" t="s">
        <v>1</v>
      </c>
      <c r="O2" s="58"/>
    </row>
    <row r="3" s="1" customFormat="1" ht="16.5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1"/>
      <c r="F3" s="11"/>
      <c r="G3" s="12" t="s">
        <v>6</v>
      </c>
      <c r="H3" s="11" t="s">
        <v>7</v>
      </c>
      <c r="I3" s="11"/>
      <c r="J3" s="11"/>
      <c r="K3" s="59"/>
      <c r="L3" s="11" t="s">
        <v>8</v>
      </c>
      <c r="M3" s="11"/>
      <c r="N3" s="11"/>
      <c r="O3" s="60"/>
      <c r="P3" s="61" t="s">
        <v>343</v>
      </c>
    </row>
    <row r="4" s="1" customFormat="1" ht="16.5" customHeight="1" spans="1:16">
      <c r="A4" s="13"/>
      <c r="B4" s="14"/>
      <c r="C4" s="14"/>
      <c r="D4" s="15" t="s">
        <v>9</v>
      </c>
      <c r="E4" s="15" t="s">
        <v>10</v>
      </c>
      <c r="F4" s="15" t="s">
        <v>11</v>
      </c>
      <c r="G4" s="16"/>
      <c r="H4" s="15" t="s">
        <v>12</v>
      </c>
      <c r="I4" s="15" t="s">
        <v>13</v>
      </c>
      <c r="J4" s="15" t="s">
        <v>14</v>
      </c>
      <c r="K4" s="62" t="s">
        <v>15</v>
      </c>
      <c r="L4" s="15" t="s">
        <v>16</v>
      </c>
      <c r="M4" s="15" t="s">
        <v>17</v>
      </c>
      <c r="N4" s="15" t="s">
        <v>18</v>
      </c>
      <c r="O4" s="63" t="s">
        <v>19</v>
      </c>
      <c r="P4" s="64"/>
    </row>
    <row r="5" s="1" customFormat="1" ht="16.5" customHeight="1" spans="1:16">
      <c r="A5" s="17" t="s">
        <v>20</v>
      </c>
      <c r="B5" s="18"/>
      <c r="C5" s="19"/>
      <c r="D5" s="20"/>
      <c r="E5" s="20"/>
      <c r="F5" s="20"/>
      <c r="G5" s="20"/>
      <c r="H5" s="20"/>
      <c r="I5" s="20"/>
      <c r="J5" s="20"/>
      <c r="K5" s="65"/>
      <c r="L5" s="20"/>
      <c r="M5" s="20"/>
      <c r="N5" s="20"/>
      <c r="O5" s="66"/>
      <c r="P5" s="67"/>
    </row>
    <row r="6" s="2" customFormat="1" ht="56.25" spans="1:16">
      <c r="A6" s="21" t="s">
        <v>21</v>
      </c>
      <c r="B6" s="22" t="s">
        <v>22</v>
      </c>
      <c r="C6" s="23">
        <v>200</v>
      </c>
      <c r="D6" s="24">
        <v>15.51</v>
      </c>
      <c r="E6" s="24">
        <v>20.22</v>
      </c>
      <c r="F6" s="24">
        <v>52.55</v>
      </c>
      <c r="G6" s="24">
        <v>454.22</v>
      </c>
      <c r="H6" s="24">
        <v>0.12</v>
      </c>
      <c r="I6" s="24">
        <v>0.61</v>
      </c>
      <c r="J6" s="24">
        <v>0.4</v>
      </c>
      <c r="K6" s="24">
        <v>0.92</v>
      </c>
      <c r="L6" s="24">
        <v>163.08</v>
      </c>
      <c r="M6" s="24">
        <v>307.68</v>
      </c>
      <c r="N6" s="24">
        <v>24.61</v>
      </c>
      <c r="O6" s="68">
        <v>3.08</v>
      </c>
      <c r="P6" s="69"/>
    </row>
    <row r="7" s="2" customFormat="1" ht="18" customHeight="1" spans="1:16">
      <c r="A7" s="21" t="s">
        <v>23</v>
      </c>
      <c r="B7" s="22" t="s">
        <v>24</v>
      </c>
      <c r="C7" s="23">
        <v>60</v>
      </c>
      <c r="D7" s="24">
        <v>1.86</v>
      </c>
      <c r="E7" s="24">
        <v>0.12</v>
      </c>
      <c r="F7" s="24">
        <v>3.9</v>
      </c>
      <c r="G7" s="24">
        <f>(D7*4)+(E7*9)+(F7*4)</f>
        <v>24.12</v>
      </c>
      <c r="H7" s="24">
        <v>0.06</v>
      </c>
      <c r="I7" s="24">
        <v>6</v>
      </c>
      <c r="J7" s="24">
        <v>0.18</v>
      </c>
      <c r="K7" s="70">
        <v>0</v>
      </c>
      <c r="L7" s="24">
        <v>12</v>
      </c>
      <c r="M7" s="24">
        <v>37.2</v>
      </c>
      <c r="N7" s="24">
        <v>12.6</v>
      </c>
      <c r="O7" s="71">
        <v>0.42</v>
      </c>
      <c r="P7" s="69"/>
    </row>
    <row r="8" s="2" customFormat="1" ht="75" spans="1:16">
      <c r="A8" s="25" t="s">
        <v>25</v>
      </c>
      <c r="B8" s="26" t="s">
        <v>26</v>
      </c>
      <c r="C8" s="27">
        <v>40</v>
      </c>
      <c r="D8" s="28">
        <v>3.04</v>
      </c>
      <c r="E8" s="28">
        <v>0.32</v>
      </c>
      <c r="F8" s="28">
        <v>19.68</v>
      </c>
      <c r="G8" s="28">
        <v>94</v>
      </c>
      <c r="H8" s="28">
        <v>0.044</v>
      </c>
      <c r="I8" s="28">
        <v>0</v>
      </c>
      <c r="J8" s="28">
        <v>0</v>
      </c>
      <c r="K8" s="28">
        <v>0.44</v>
      </c>
      <c r="L8" s="28">
        <v>8</v>
      </c>
      <c r="M8" s="28">
        <v>26</v>
      </c>
      <c r="N8" s="28">
        <v>5.6</v>
      </c>
      <c r="O8" s="28">
        <v>0.44</v>
      </c>
      <c r="P8" s="69"/>
    </row>
    <row r="9" s="2" customFormat="1" ht="60" spans="1:16">
      <c r="A9" s="29" t="s">
        <v>27</v>
      </c>
      <c r="B9" s="30" t="s">
        <v>28</v>
      </c>
      <c r="C9" s="23">
        <v>200</v>
      </c>
      <c r="D9" s="31">
        <v>0.1</v>
      </c>
      <c r="E9" s="31">
        <v>0</v>
      </c>
      <c r="F9" s="31">
        <v>15</v>
      </c>
      <c r="G9" s="24">
        <f>(D9*4)+(E9*9)+(F9*4)</f>
        <v>60.4</v>
      </c>
      <c r="H9" s="31">
        <v>0</v>
      </c>
      <c r="I9" s="31">
        <v>0</v>
      </c>
      <c r="J9" s="31">
        <v>0</v>
      </c>
      <c r="K9" s="72">
        <v>0</v>
      </c>
      <c r="L9" s="24">
        <v>11</v>
      </c>
      <c r="M9" s="24">
        <v>3</v>
      </c>
      <c r="N9" s="24">
        <v>1</v>
      </c>
      <c r="O9" s="71">
        <v>0.3</v>
      </c>
      <c r="P9" s="69"/>
    </row>
    <row r="10" s="1" customFormat="1" ht="16.5" customHeight="1" spans="1:19">
      <c r="A10" s="32" t="s">
        <v>29</v>
      </c>
      <c r="B10" s="33"/>
      <c r="C10" s="34">
        <f t="shared" ref="C10:O10" si="0">SUM(C6:C9)</f>
        <v>500</v>
      </c>
      <c r="D10" s="35">
        <f t="shared" si="0"/>
        <v>20.51</v>
      </c>
      <c r="E10" s="35">
        <f t="shared" si="0"/>
        <v>20.66</v>
      </c>
      <c r="F10" s="35">
        <f t="shared" si="0"/>
        <v>91.13</v>
      </c>
      <c r="G10" s="35">
        <f t="shared" si="0"/>
        <v>632.74</v>
      </c>
      <c r="H10" s="35">
        <f t="shared" si="0"/>
        <v>0.224</v>
      </c>
      <c r="I10" s="35">
        <f t="shared" si="0"/>
        <v>6.61</v>
      </c>
      <c r="J10" s="35">
        <f t="shared" si="0"/>
        <v>0.58</v>
      </c>
      <c r="K10" s="73">
        <f t="shared" si="0"/>
        <v>1.36</v>
      </c>
      <c r="L10" s="35">
        <f t="shared" si="0"/>
        <v>194.08</v>
      </c>
      <c r="M10" s="35">
        <f t="shared" si="0"/>
        <v>373.88</v>
      </c>
      <c r="N10" s="35">
        <f t="shared" si="0"/>
        <v>43.81</v>
      </c>
      <c r="O10" s="74">
        <f t="shared" si="0"/>
        <v>4.24</v>
      </c>
      <c r="P10" s="67"/>
      <c r="S10" s="2"/>
    </row>
    <row r="11" s="1" customFormat="1" ht="16.5" customHeight="1" spans="1:16">
      <c r="A11" s="17" t="s">
        <v>30</v>
      </c>
      <c r="B11" s="18"/>
      <c r="C11" s="18"/>
      <c r="D11" s="36"/>
      <c r="E11" s="36"/>
      <c r="F11" s="36"/>
      <c r="G11" s="36"/>
      <c r="H11" s="36"/>
      <c r="I11" s="36"/>
      <c r="J11" s="36"/>
      <c r="K11" s="75"/>
      <c r="L11" s="36"/>
      <c r="M11" s="36"/>
      <c r="N11" s="36"/>
      <c r="O11" s="76"/>
      <c r="P11" s="67"/>
    </row>
    <row r="12" s="3" customFormat="1" ht="19.5" customHeight="1" spans="1:19">
      <c r="A12" s="21" t="s">
        <v>31</v>
      </c>
      <c r="B12" s="22" t="s">
        <v>32</v>
      </c>
      <c r="C12" s="23">
        <v>60</v>
      </c>
      <c r="D12" s="24">
        <v>0.96</v>
      </c>
      <c r="E12" s="24">
        <v>5.86</v>
      </c>
      <c r="F12" s="24">
        <v>6.33</v>
      </c>
      <c r="G12" s="24">
        <f>(D12*4)+(E12*9)+(F12*4)</f>
        <v>81.9</v>
      </c>
      <c r="H12" s="24">
        <v>0.01</v>
      </c>
      <c r="I12" s="24">
        <v>16.68</v>
      </c>
      <c r="J12" s="24">
        <v>0</v>
      </c>
      <c r="K12" s="70">
        <v>2.97</v>
      </c>
      <c r="L12" s="24">
        <v>29.04</v>
      </c>
      <c r="M12" s="24">
        <v>21.12</v>
      </c>
      <c r="N12" s="24">
        <v>21.7</v>
      </c>
      <c r="O12" s="71">
        <v>0.39</v>
      </c>
      <c r="P12" s="77"/>
      <c r="S12" s="1"/>
    </row>
    <row r="13" s="4" customFormat="1" ht="93.75" spans="1:19">
      <c r="A13" s="37" t="s">
        <v>33</v>
      </c>
      <c r="B13" s="38" t="s">
        <v>34</v>
      </c>
      <c r="C13" s="39">
        <v>200</v>
      </c>
      <c r="D13" s="40">
        <v>6.09</v>
      </c>
      <c r="E13" s="40">
        <v>6.96</v>
      </c>
      <c r="F13" s="40">
        <v>26.21</v>
      </c>
      <c r="G13" s="40">
        <v>229.15</v>
      </c>
      <c r="H13" s="40">
        <v>0.14</v>
      </c>
      <c r="I13" s="40">
        <v>0.2</v>
      </c>
      <c r="J13" s="40">
        <v>110</v>
      </c>
      <c r="K13" s="40">
        <v>1.16</v>
      </c>
      <c r="L13" s="40">
        <v>96</v>
      </c>
      <c r="M13" s="40">
        <v>65.6</v>
      </c>
      <c r="N13" s="40">
        <v>8</v>
      </c>
      <c r="O13" s="78">
        <v>0.28</v>
      </c>
      <c r="P13" s="79"/>
      <c r="S13" s="3"/>
    </row>
    <row r="14" s="2" customFormat="1" ht="75" spans="1:20">
      <c r="A14" s="41" t="s">
        <v>35</v>
      </c>
      <c r="B14" s="42" t="s">
        <v>36</v>
      </c>
      <c r="C14" s="43">
        <v>200</v>
      </c>
      <c r="D14" s="44">
        <v>16.67</v>
      </c>
      <c r="E14" s="44">
        <v>14.74</v>
      </c>
      <c r="F14" s="44">
        <v>42.02</v>
      </c>
      <c r="G14" s="24">
        <f>(D14*4)+(E14*9)+(F14*4)</f>
        <v>367.42</v>
      </c>
      <c r="H14" s="44">
        <v>0.06</v>
      </c>
      <c r="I14" s="44">
        <v>18.48</v>
      </c>
      <c r="J14" s="44">
        <v>0</v>
      </c>
      <c r="K14" s="44">
        <v>2.38</v>
      </c>
      <c r="L14" s="44">
        <v>34</v>
      </c>
      <c r="M14" s="44">
        <v>47.5</v>
      </c>
      <c r="N14" s="44">
        <v>22.25</v>
      </c>
      <c r="O14" s="80">
        <v>0.8</v>
      </c>
      <c r="P14" s="69"/>
      <c r="S14" s="4"/>
      <c r="T14" s="4"/>
    </row>
    <row r="15" s="2" customFormat="1" ht="60" spans="1:16">
      <c r="A15" s="21" t="s">
        <v>25</v>
      </c>
      <c r="B15" s="22" t="s">
        <v>26</v>
      </c>
      <c r="C15" s="23">
        <v>45</v>
      </c>
      <c r="D15" s="24">
        <v>3.42</v>
      </c>
      <c r="E15" s="24">
        <v>0.36</v>
      </c>
      <c r="F15" s="24">
        <v>22.14</v>
      </c>
      <c r="G15" s="24">
        <f>(D15*4)+(E15*9)+(F15*4)</f>
        <v>105.48</v>
      </c>
      <c r="H15" s="24">
        <v>0.0495</v>
      </c>
      <c r="I15" s="24">
        <v>0</v>
      </c>
      <c r="J15" s="24">
        <v>0</v>
      </c>
      <c r="K15" s="24">
        <v>0.495</v>
      </c>
      <c r="L15" s="24">
        <v>9</v>
      </c>
      <c r="M15" s="24">
        <v>29.25</v>
      </c>
      <c r="N15" s="24">
        <v>6.3</v>
      </c>
      <c r="O15" s="71">
        <v>0.495</v>
      </c>
      <c r="P15" s="69"/>
    </row>
    <row r="16" s="2" customFormat="1" ht="60" spans="1:16">
      <c r="A16" s="21" t="s">
        <v>37</v>
      </c>
      <c r="B16" s="45" t="s">
        <v>38</v>
      </c>
      <c r="C16" s="23">
        <v>200</v>
      </c>
      <c r="D16" s="24">
        <v>0.3</v>
      </c>
      <c r="E16" s="24">
        <v>0</v>
      </c>
      <c r="F16" s="24">
        <v>20.1</v>
      </c>
      <c r="G16" s="24">
        <f>(D16*4)+(E16*9)+(F16*4)</f>
        <v>81.6</v>
      </c>
      <c r="H16" s="24">
        <v>0</v>
      </c>
      <c r="I16" s="24">
        <v>0.8</v>
      </c>
      <c r="J16" s="24">
        <v>0</v>
      </c>
      <c r="K16" s="24">
        <v>0</v>
      </c>
      <c r="L16" s="24">
        <v>10</v>
      </c>
      <c r="M16" s="24">
        <v>6</v>
      </c>
      <c r="N16" s="24">
        <v>3</v>
      </c>
      <c r="O16" s="71">
        <v>0.6</v>
      </c>
      <c r="P16" s="69"/>
    </row>
    <row r="17" s="1" customFormat="1" ht="16.5" customHeight="1" spans="1:16">
      <c r="A17" s="32" t="s">
        <v>39</v>
      </c>
      <c r="B17" s="33"/>
      <c r="C17" s="34">
        <f t="shared" ref="C17:O17" si="1">SUM(C12:C16)</f>
        <v>705</v>
      </c>
      <c r="D17" s="35">
        <f t="shared" si="1"/>
        <v>27.44</v>
      </c>
      <c r="E17" s="35">
        <f t="shared" si="1"/>
        <v>27.92</v>
      </c>
      <c r="F17" s="35">
        <f t="shared" si="1"/>
        <v>116.8</v>
      </c>
      <c r="G17" s="35">
        <f t="shared" si="1"/>
        <v>865.55</v>
      </c>
      <c r="H17" s="35">
        <f t="shared" si="1"/>
        <v>0.2595</v>
      </c>
      <c r="I17" s="35">
        <f t="shared" si="1"/>
        <v>36.16</v>
      </c>
      <c r="J17" s="35">
        <f t="shared" si="1"/>
        <v>110</v>
      </c>
      <c r="K17" s="35">
        <f t="shared" si="1"/>
        <v>7.005</v>
      </c>
      <c r="L17" s="35">
        <f t="shared" si="1"/>
        <v>178.04</v>
      </c>
      <c r="M17" s="35">
        <f t="shared" si="1"/>
        <v>169.47</v>
      </c>
      <c r="N17" s="35">
        <f t="shared" si="1"/>
        <v>61.25</v>
      </c>
      <c r="O17" s="74">
        <f t="shared" si="1"/>
        <v>2.565</v>
      </c>
      <c r="P17" s="67"/>
    </row>
    <row r="18" s="1" customFormat="1" ht="16.5" customHeight="1" spans="1:16">
      <c r="A18" s="17" t="s">
        <v>40</v>
      </c>
      <c r="B18" s="18"/>
      <c r="C18" s="18"/>
      <c r="D18" s="36"/>
      <c r="E18" s="36"/>
      <c r="F18" s="36"/>
      <c r="G18" s="36"/>
      <c r="H18" s="36"/>
      <c r="I18" s="36"/>
      <c r="J18" s="36"/>
      <c r="K18" s="75"/>
      <c r="L18" s="36"/>
      <c r="M18" s="36"/>
      <c r="N18" s="36"/>
      <c r="O18" s="76"/>
      <c r="P18" s="67"/>
    </row>
    <row r="19" s="1" customFormat="1" ht="60" spans="1:16">
      <c r="A19" s="21" t="s">
        <v>41</v>
      </c>
      <c r="B19" s="22" t="s">
        <v>42</v>
      </c>
      <c r="C19" s="23">
        <v>240</v>
      </c>
      <c r="D19" s="31">
        <v>6.96</v>
      </c>
      <c r="E19" s="31">
        <v>6</v>
      </c>
      <c r="F19" s="31">
        <v>9.6</v>
      </c>
      <c r="G19" s="31">
        <v>120</v>
      </c>
      <c r="H19" s="31">
        <v>0.096</v>
      </c>
      <c r="I19" s="31">
        <v>1.68</v>
      </c>
      <c r="J19" s="31">
        <v>0.048</v>
      </c>
      <c r="K19" s="72">
        <v>0</v>
      </c>
      <c r="L19" s="24">
        <v>288</v>
      </c>
      <c r="M19" s="24">
        <v>216</v>
      </c>
      <c r="N19" s="24">
        <v>33.6</v>
      </c>
      <c r="O19" s="71">
        <v>0.24</v>
      </c>
      <c r="P19" s="67"/>
    </row>
    <row r="20" s="1" customFormat="1" ht="18.75" customHeight="1" spans="1:16">
      <c r="A20" s="21" t="s">
        <v>43</v>
      </c>
      <c r="B20" s="46" t="s">
        <v>44</v>
      </c>
      <c r="C20" s="47">
        <v>60</v>
      </c>
      <c r="D20" s="23">
        <v>5.48</v>
      </c>
      <c r="E20" s="23">
        <v>6.53</v>
      </c>
      <c r="F20" s="23">
        <v>26.75</v>
      </c>
      <c r="G20" s="23">
        <v>181.44</v>
      </c>
      <c r="H20" s="23">
        <v>0.05</v>
      </c>
      <c r="I20" s="23">
        <v>0.12</v>
      </c>
      <c r="J20" s="23">
        <v>0.08</v>
      </c>
      <c r="K20" s="47">
        <v>0.48</v>
      </c>
      <c r="L20" s="23">
        <v>39.6</v>
      </c>
      <c r="M20" s="23">
        <v>74.4</v>
      </c>
      <c r="N20" s="23">
        <v>8.4</v>
      </c>
      <c r="O20" s="81">
        <v>0.48</v>
      </c>
      <c r="P20" s="67"/>
    </row>
    <row r="21" s="1" customFormat="1" ht="16.5" customHeight="1" spans="1:16">
      <c r="A21" s="32" t="s">
        <v>45</v>
      </c>
      <c r="B21" s="33"/>
      <c r="C21" s="34">
        <f t="shared" ref="C21:O21" si="2">SUM(C19:C20)</f>
        <v>300</v>
      </c>
      <c r="D21" s="35">
        <f t="shared" si="2"/>
        <v>12.44</v>
      </c>
      <c r="E21" s="35">
        <f t="shared" si="2"/>
        <v>12.53</v>
      </c>
      <c r="F21" s="35">
        <f t="shared" si="2"/>
        <v>36.35</v>
      </c>
      <c r="G21" s="35">
        <f t="shared" si="2"/>
        <v>301.44</v>
      </c>
      <c r="H21" s="35">
        <f t="shared" si="2"/>
        <v>0.146</v>
      </c>
      <c r="I21" s="35">
        <f t="shared" si="2"/>
        <v>1.8</v>
      </c>
      <c r="J21" s="35">
        <f t="shared" si="2"/>
        <v>0.128</v>
      </c>
      <c r="K21" s="35">
        <f t="shared" si="2"/>
        <v>0.48</v>
      </c>
      <c r="L21" s="35">
        <f t="shared" si="2"/>
        <v>327.6</v>
      </c>
      <c r="M21" s="35">
        <f t="shared" si="2"/>
        <v>290.4</v>
      </c>
      <c r="N21" s="35">
        <f t="shared" si="2"/>
        <v>42</v>
      </c>
      <c r="O21" s="74">
        <f t="shared" si="2"/>
        <v>0.72</v>
      </c>
      <c r="P21" s="67"/>
    </row>
    <row r="22" s="1" customFormat="1" ht="17.25" customHeight="1" spans="1:16">
      <c r="A22" s="48" t="s">
        <v>46</v>
      </c>
      <c r="B22" s="49"/>
      <c r="C22" s="49"/>
      <c r="D22" s="50">
        <f t="shared" ref="D22:O22" si="3">D10+D17+D21</f>
        <v>60.39</v>
      </c>
      <c r="E22" s="50">
        <f t="shared" si="3"/>
        <v>61.11</v>
      </c>
      <c r="F22" s="50">
        <f t="shared" si="3"/>
        <v>244.28</v>
      </c>
      <c r="G22" s="50">
        <f t="shared" si="3"/>
        <v>1799.73</v>
      </c>
      <c r="H22" s="50">
        <f t="shared" si="3"/>
        <v>0.6295</v>
      </c>
      <c r="I22" s="50">
        <f t="shared" si="3"/>
        <v>44.57</v>
      </c>
      <c r="J22" s="50">
        <f t="shared" si="3"/>
        <v>110.708</v>
      </c>
      <c r="K22" s="50">
        <f t="shared" si="3"/>
        <v>8.845</v>
      </c>
      <c r="L22" s="50">
        <f t="shared" si="3"/>
        <v>699.72</v>
      </c>
      <c r="M22" s="50">
        <f t="shared" si="3"/>
        <v>833.75</v>
      </c>
      <c r="N22" s="50">
        <f t="shared" si="3"/>
        <v>147.06</v>
      </c>
      <c r="O22" s="82">
        <f t="shared" si="3"/>
        <v>7.525</v>
      </c>
      <c r="P22" s="67"/>
    </row>
    <row r="23" s="1" customFormat="1" ht="17.25" customHeight="1" spans="1:16">
      <c r="A23" s="51" t="s">
        <v>47</v>
      </c>
      <c r="B23" s="52"/>
      <c r="C23" s="53"/>
      <c r="D23" s="54">
        <f t="shared" ref="D23:O23" si="4">D10+D17+D21</f>
        <v>60.39</v>
      </c>
      <c r="E23" s="54">
        <f t="shared" si="4"/>
        <v>61.11</v>
      </c>
      <c r="F23" s="54">
        <f t="shared" si="4"/>
        <v>244.28</v>
      </c>
      <c r="G23" s="54">
        <f t="shared" si="4"/>
        <v>1799.73</v>
      </c>
      <c r="H23" s="54">
        <f t="shared" si="4"/>
        <v>0.6295</v>
      </c>
      <c r="I23" s="54">
        <f t="shared" si="4"/>
        <v>44.57</v>
      </c>
      <c r="J23" s="54">
        <f t="shared" si="4"/>
        <v>110.708</v>
      </c>
      <c r="K23" s="54">
        <f t="shared" si="4"/>
        <v>8.845</v>
      </c>
      <c r="L23" s="54">
        <f t="shared" si="4"/>
        <v>699.72</v>
      </c>
      <c r="M23" s="54">
        <f t="shared" si="4"/>
        <v>833.75</v>
      </c>
      <c r="N23" s="54">
        <f t="shared" si="4"/>
        <v>147.06</v>
      </c>
      <c r="O23" s="83">
        <f t="shared" si="4"/>
        <v>7.525</v>
      </c>
      <c r="P23" s="67"/>
    </row>
    <row r="24" s="1" customFormat="1" ht="17.25" customHeight="1" spans="1:16">
      <c r="A24" s="55"/>
      <c r="B24" s="55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4"/>
    </row>
  </sheetData>
  <mergeCells count="17">
    <mergeCell ref="N2:O2"/>
    <mergeCell ref="D3:F3"/>
    <mergeCell ref="H3:K3"/>
    <mergeCell ref="L3:O3"/>
    <mergeCell ref="A5:B5"/>
    <mergeCell ref="A10:B10"/>
    <mergeCell ref="A11:B11"/>
    <mergeCell ref="A17:B17"/>
    <mergeCell ref="A18:B18"/>
    <mergeCell ref="A21:B21"/>
    <mergeCell ref="A22:C22"/>
    <mergeCell ref="A23:B23"/>
    <mergeCell ref="A3:A4"/>
    <mergeCell ref="B3:B4"/>
    <mergeCell ref="C3:C4"/>
    <mergeCell ref="G3:G4"/>
    <mergeCell ref="P3:P4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 otherUserPermission="visible"/>
  <rangeList sheetStid="19" master="" otherUserPermission="visible"/>
  <rangeList sheetStid="18" master="" otherUserPermission="visible"/>
  <rangeList sheetStid="21" master="" otherUserPermission="visible"/>
  <rangeList sheetStid="22" master="" otherUserPermission="visible"/>
  <rangeList sheetStid="26" master="" otherUserPermission="visible"/>
  <rangeList sheetStid="2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7-11 лет (1-20 день)</vt:lpstr>
      <vt:lpstr>12-18 лет  (1-20 день)</vt:lpstr>
      <vt:lpstr>Пищевая ценность БЖУ</vt:lpstr>
      <vt:lpstr>ПЦ БЖУ</vt:lpstr>
      <vt:lpstr>Лист3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Настя</cp:lastModifiedBy>
  <dcterms:created xsi:type="dcterms:W3CDTF">1996-10-08T23:32:00Z</dcterms:created>
  <cp:lastPrinted>2024-10-22T13:26:00Z</cp:lastPrinted>
  <dcterms:modified xsi:type="dcterms:W3CDTF">2024-10-24T17:32:52Z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DCFE57C9453740B793A4EE821C9498DD_12</vt:lpwstr>
  </property>
  <property fmtid="{D5CDD505-2E9C-101B-9397-08002B2CF9AE}" pid="3" name="KSOProductBuildVer">
    <vt:lpwstr>1049-12.2.0.18283</vt:lpwstr>
  </property>
</Properties>
</file>